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25" windowHeight="10305"/>
  </bookViews>
  <sheets>
    <sheet name="SP_Wheeling" sheetId="3" r:id="rId1"/>
    <sheet name="Presentation table" sheetId="4" state="hidden" r:id="rId2"/>
  </sheets>
  <externalReferences>
    <externalReference r:id="rId3"/>
    <externalReference r:id="rId4"/>
    <externalReference r:id="rId5"/>
  </externalReferences>
  <calcPr calcId="1445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3" l="1"/>
  <c r="G102" i="3" l="1"/>
  <c r="G101" i="3"/>
  <c r="G100" i="3"/>
  <c r="G96" i="3"/>
  <c r="G95" i="3"/>
  <c r="G94" i="3"/>
  <c r="G90" i="3"/>
  <c r="G89" i="3"/>
  <c r="G85" i="3"/>
  <c r="G81" i="3"/>
  <c r="G26" i="3"/>
  <c r="G52" i="3" s="1"/>
  <c r="G22" i="3"/>
  <c r="G61" i="3" s="1"/>
  <c r="G21" i="3"/>
  <c r="G47" i="3" s="1"/>
  <c r="G20" i="3"/>
  <c r="G46" i="3" s="1"/>
  <c r="G33" i="3" l="1"/>
  <c r="G39" i="3"/>
  <c r="G48" i="3"/>
  <c r="G59" i="3"/>
  <c r="G65" i="3"/>
  <c r="G34" i="3"/>
  <c r="G60" i="3"/>
  <c r="G35" i="3"/>
  <c r="G12" i="3"/>
  <c r="F12" i="3"/>
  <c r="G8" i="3"/>
  <c r="F8" i="3"/>
  <c r="G4" i="3"/>
  <c r="F4" i="3"/>
  <c r="F16" i="3" l="1"/>
  <c r="G16" i="3"/>
  <c r="H96" i="3"/>
  <c r="H95" i="3" s="1"/>
  <c r="I96" i="3"/>
  <c r="I95" i="3" s="1"/>
  <c r="I94" i="3" s="1"/>
  <c r="J96" i="3"/>
  <c r="J95" i="3" s="1"/>
  <c r="J94" i="3" s="1"/>
  <c r="F96" i="3"/>
  <c r="F102" i="3" s="1"/>
  <c r="H90" i="3"/>
  <c r="H89" i="3" s="1"/>
  <c r="I90" i="3"/>
  <c r="I89" i="3" s="1"/>
  <c r="J90" i="3"/>
  <c r="J89" i="3" s="1"/>
  <c r="F90" i="3"/>
  <c r="F89" i="3" s="1"/>
  <c r="H85" i="3"/>
  <c r="I85" i="3"/>
  <c r="J85" i="3"/>
  <c r="F85" i="3"/>
  <c r="J81" i="3"/>
  <c r="I81" i="3"/>
  <c r="H81" i="3"/>
  <c r="F81" i="3"/>
  <c r="H102" i="3" l="1"/>
  <c r="H101" i="3"/>
  <c r="H94" i="3"/>
  <c r="H100" i="3" s="1"/>
  <c r="J101" i="3"/>
  <c r="J100" i="3"/>
  <c r="I100" i="3"/>
  <c r="I101" i="3"/>
  <c r="F95" i="3"/>
  <c r="J102" i="3"/>
  <c r="I102" i="3"/>
  <c r="F101" i="3" l="1"/>
  <c r="F94" i="3"/>
  <c r="F100" i="3" s="1"/>
  <c r="F28" i="3" l="1"/>
  <c r="G28" i="3"/>
  <c r="H28" i="3"/>
  <c r="I28" i="3"/>
  <c r="J28" i="3"/>
  <c r="E28" i="3"/>
  <c r="E26" i="3"/>
  <c r="G54" i="3" l="1"/>
  <c r="G67" i="3"/>
  <c r="G41" i="3"/>
  <c r="L141" i="3"/>
  <c r="E27" i="3" l="1"/>
  <c r="J27" i="3" l="1"/>
  <c r="F27" i="3" l="1"/>
  <c r="H27" i="3" l="1"/>
  <c r="I27" i="3" l="1"/>
  <c r="D6" i="4" l="1"/>
  <c r="E6" i="4"/>
  <c r="F6" i="4"/>
  <c r="G6" i="4"/>
  <c r="H6" i="4"/>
  <c r="F21" i="3" l="1"/>
  <c r="H21" i="3" l="1"/>
  <c r="I21" i="3" l="1"/>
  <c r="J21" i="3" l="1"/>
  <c r="H4" i="3" l="1"/>
  <c r="J4" i="3"/>
  <c r="E4" i="3"/>
  <c r="I4" i="3"/>
  <c r="H8" i="3"/>
  <c r="I8" i="3"/>
  <c r="J8" i="3"/>
  <c r="E8" i="3"/>
  <c r="H12" i="3"/>
  <c r="I12" i="3"/>
  <c r="J12" i="3"/>
  <c r="E12" i="3"/>
  <c r="E21" i="3"/>
  <c r="H16" i="3" l="1"/>
  <c r="H67" i="3" s="1"/>
  <c r="H66" i="3"/>
  <c r="H60" i="3"/>
  <c r="E47" i="3"/>
  <c r="E16" i="3"/>
  <c r="E65" i="3"/>
  <c r="E67" i="3"/>
  <c r="E66" i="3"/>
  <c r="I47" i="3"/>
  <c r="E40" i="3"/>
  <c r="E34" i="3"/>
  <c r="J16" i="3"/>
  <c r="J54" i="3" s="1"/>
  <c r="J60" i="3"/>
  <c r="H54" i="3"/>
  <c r="H53" i="3"/>
  <c r="H47" i="3"/>
  <c r="J40" i="3"/>
  <c r="J34" i="3"/>
  <c r="F53" i="3"/>
  <c r="I16" i="3"/>
  <c r="I53" i="3" s="1"/>
  <c r="I66" i="3"/>
  <c r="I60" i="3"/>
  <c r="H41" i="3"/>
  <c r="H40" i="3"/>
  <c r="H34" i="3"/>
  <c r="J66" i="3" l="1"/>
  <c r="J41" i="3"/>
  <c r="J67" i="3"/>
  <c r="E41" i="3"/>
  <c r="F40" i="3"/>
  <c r="F67" i="3"/>
  <c r="F66" i="3"/>
  <c r="F34" i="3"/>
  <c r="F54" i="3"/>
  <c r="I67" i="3"/>
  <c r="I54" i="3"/>
  <c r="I34" i="3"/>
  <c r="F41" i="3"/>
  <c r="E53" i="3"/>
  <c r="I40" i="3"/>
  <c r="E39" i="3"/>
  <c r="J47" i="3"/>
  <c r="E54" i="3"/>
  <c r="I41" i="3"/>
  <c r="F47" i="3"/>
  <c r="E60" i="3"/>
  <c r="J53" i="3"/>
  <c r="E52" i="3"/>
  <c r="F60" i="3"/>
  <c r="E22" i="3" l="1"/>
  <c r="E48" i="3" l="1"/>
  <c r="E35" i="3"/>
  <c r="E61" i="3"/>
  <c r="F22" i="3" l="1"/>
  <c r="F48" i="3" l="1"/>
  <c r="F35" i="3"/>
  <c r="F61" i="3"/>
  <c r="H22" i="3" l="1"/>
  <c r="H48" i="3" l="1"/>
  <c r="H35" i="3"/>
  <c r="H61" i="3"/>
  <c r="I22" i="3"/>
  <c r="J22" i="3"/>
  <c r="I35" i="3" l="1"/>
  <c r="I48" i="3"/>
  <c r="I61" i="3"/>
  <c r="J35" i="3"/>
  <c r="J48" i="3"/>
  <c r="J61" i="3"/>
  <c r="F26" i="3" l="1"/>
  <c r="F52" i="3" l="1"/>
  <c r="F39" i="3"/>
  <c r="F65" i="3"/>
  <c r="E24" i="3" l="1"/>
  <c r="E37" i="3" l="1"/>
  <c r="E63" i="3"/>
  <c r="E50" i="3"/>
  <c r="F24" i="3"/>
  <c r="F63" i="3" l="1"/>
  <c r="F37" i="3"/>
  <c r="F50" i="3"/>
  <c r="H24" i="3" l="1"/>
  <c r="H63" i="3" l="1"/>
  <c r="H50" i="3"/>
  <c r="H37" i="3"/>
  <c r="I24" i="3" l="1"/>
  <c r="I37" i="3" l="1"/>
  <c r="I50" i="3"/>
  <c r="I63" i="3"/>
  <c r="J24" i="3" l="1"/>
  <c r="J50" i="3" l="1"/>
  <c r="J37" i="3"/>
  <c r="J63" i="3"/>
  <c r="E20" i="3" l="1"/>
  <c r="E59" i="3" l="1"/>
  <c r="E46" i="3"/>
  <c r="E33" i="3"/>
  <c r="H26" i="3" l="1"/>
  <c r="J26" i="3"/>
  <c r="J39" i="3" l="1"/>
  <c r="J52" i="3"/>
  <c r="J65" i="3"/>
  <c r="H65" i="3"/>
  <c r="H39" i="3"/>
  <c r="H52" i="3"/>
  <c r="I26" i="3"/>
  <c r="I65" i="3" l="1"/>
  <c r="I52" i="3"/>
  <c r="I39" i="3"/>
  <c r="F20" i="3" l="1"/>
  <c r="F46" i="3" l="1"/>
  <c r="F59" i="3"/>
  <c r="F33" i="3"/>
  <c r="H20" i="3" l="1"/>
  <c r="J20" i="3" l="1"/>
  <c r="I20" i="3"/>
  <c r="H46" i="3"/>
  <c r="H59" i="3"/>
  <c r="H33" i="3"/>
  <c r="J59" i="3" l="1"/>
  <c r="J33" i="3"/>
  <c r="J46" i="3"/>
  <c r="I59" i="3"/>
  <c r="I46" i="3"/>
  <c r="I33" i="3"/>
  <c r="G5" i="4"/>
  <c r="H5" i="4"/>
  <c r="E23" i="3"/>
  <c r="F23" i="3"/>
  <c r="H23" i="3"/>
  <c r="I23" i="3"/>
  <c r="J23" i="3"/>
  <c r="E25" i="3"/>
  <c r="F25" i="3"/>
  <c r="H25" i="3"/>
  <c r="I25" i="3"/>
  <c r="J25" i="3"/>
  <c r="E29" i="3"/>
  <c r="F29" i="3"/>
  <c r="D5" i="4" s="1"/>
  <c r="H29" i="3"/>
  <c r="F5" i="4" s="1"/>
  <c r="I29" i="3"/>
  <c r="J29" i="3"/>
  <c r="E36" i="3"/>
  <c r="E38" i="3" s="1"/>
  <c r="E42" i="3" s="1"/>
  <c r="F36" i="3"/>
  <c r="F38" i="3" s="1"/>
  <c r="F42" i="3" s="1"/>
  <c r="H36" i="3"/>
  <c r="H38" i="3" s="1"/>
  <c r="H42" i="3" s="1"/>
  <c r="I36" i="3"/>
  <c r="I38" i="3" s="1"/>
  <c r="I42" i="3" s="1"/>
  <c r="J36" i="3"/>
  <c r="J38" i="3" s="1"/>
  <c r="J42" i="3" s="1"/>
  <c r="E49" i="3"/>
  <c r="F49" i="3"/>
  <c r="F51" i="3" s="1"/>
  <c r="F55" i="3" s="1"/>
  <c r="H49" i="3"/>
  <c r="H51" i="3" s="1"/>
  <c r="H55" i="3" s="1"/>
  <c r="I49" i="3"/>
  <c r="J49" i="3"/>
  <c r="E51" i="3"/>
  <c r="E55" i="3" s="1"/>
  <c r="I51" i="3"/>
  <c r="I55" i="3" s="1"/>
  <c r="J51" i="3"/>
  <c r="J55" i="3" s="1"/>
  <c r="E62" i="3"/>
  <c r="E64" i="3" s="1"/>
  <c r="E68" i="3" s="1"/>
  <c r="F62" i="3"/>
  <c r="F64" i="3" s="1"/>
  <c r="F68" i="3" s="1"/>
  <c r="F120" i="3" s="1"/>
  <c r="H62" i="3"/>
  <c r="I62" i="3"/>
  <c r="I64" i="3" s="1"/>
  <c r="I68" i="3" s="1"/>
  <c r="I120" i="3" s="1"/>
  <c r="J62" i="3"/>
  <c r="H64" i="3"/>
  <c r="H68" i="3" s="1"/>
  <c r="H120" i="3" s="1"/>
  <c r="J64" i="3"/>
  <c r="J68" i="3"/>
  <c r="J120" i="3" s="1"/>
  <c r="F113" i="3" l="1"/>
  <c r="F114" i="3"/>
  <c r="J114" i="3"/>
  <c r="J126" i="3" s="1"/>
  <c r="J132" i="3" s="1"/>
  <c r="J113" i="3"/>
  <c r="J107" i="3"/>
  <c r="J125" i="3" s="1"/>
  <c r="J131" i="3" s="1"/>
  <c r="J106" i="3"/>
  <c r="J124" i="3" s="1"/>
  <c r="J130" i="3" s="1"/>
  <c r="J108" i="3"/>
  <c r="H113" i="3"/>
  <c r="H114" i="3"/>
  <c r="H126" i="3" s="1"/>
  <c r="H132" i="3" s="1"/>
  <c r="I113" i="3"/>
  <c r="I114" i="3"/>
  <c r="I126" i="3" s="1"/>
  <c r="I132" i="3" s="1"/>
  <c r="I107" i="3"/>
  <c r="I106" i="3"/>
  <c r="I124" i="3" s="1"/>
  <c r="I130" i="3" s="1"/>
  <c r="I108" i="3"/>
  <c r="H106" i="3"/>
  <c r="H124" i="3" s="1"/>
  <c r="H130" i="3" s="1"/>
  <c r="H108" i="3"/>
  <c r="H107" i="3"/>
  <c r="H125" i="3" s="1"/>
  <c r="H131" i="3" s="1"/>
  <c r="F106" i="3"/>
  <c r="F124" i="3" s="1"/>
  <c r="F130" i="3" s="1"/>
  <c r="F108" i="3"/>
  <c r="F107" i="3"/>
  <c r="F125" i="3" s="1"/>
  <c r="F131" i="3" s="1"/>
  <c r="I125" i="3" l="1"/>
  <c r="I131" i="3" s="1"/>
  <c r="F126" i="3"/>
  <c r="F132" i="3" s="1"/>
  <c r="G40" i="3" l="1"/>
  <c r="G53" i="3"/>
  <c r="G66" i="3"/>
  <c r="G24" i="3" l="1"/>
  <c r="G63" i="3" l="1"/>
  <c r="G37" i="3"/>
  <c r="G50" i="3"/>
  <c r="G23" i="3" l="1"/>
  <c r="G25" i="3"/>
  <c r="G36" i="3"/>
  <c r="G38" i="3" s="1"/>
  <c r="G42" i="3" s="1"/>
  <c r="G49" i="3"/>
  <c r="G51" i="3"/>
  <c r="G55" i="3" s="1"/>
  <c r="G62" i="3"/>
  <c r="G64" i="3" s="1"/>
  <c r="G68" i="3" s="1"/>
  <c r="G120" i="3" s="1"/>
  <c r="G106" i="3" l="1"/>
  <c r="G124" i="3" s="1"/>
  <c r="G130" i="3" s="1"/>
  <c r="G133" i="3" s="1"/>
  <c r="G107" i="3"/>
  <c r="G108" i="3"/>
  <c r="G114" i="3"/>
  <c r="G113" i="3"/>
  <c r="G126" i="3" l="1"/>
  <c r="G132" i="3" s="1"/>
  <c r="G135" i="3" s="1"/>
  <c r="G125" i="3"/>
  <c r="G131" i="3" s="1"/>
  <c r="G134" i="3" s="1"/>
  <c r="G29" i="3"/>
  <c r="E5" i="4" s="1"/>
</calcChain>
</file>

<file path=xl/comments1.xml><?xml version="1.0" encoding="utf-8"?>
<comments xmlns="http://schemas.openxmlformats.org/spreadsheetml/2006/main">
  <authors>
    <author>tc={732A82E1-6C56-4C07-8E06-E1FA599414ED}</author>
    <author>tc={28D5F9E3-83E4-4741-9C7C-A32BED52CA11}</author>
    <author>tc={F5D93C4D-854E-4A5A-9B79-802F3E0EE591}</author>
    <author>tc={D682194E-FCE3-447B-ABA0-F16B16517B9F}</author>
    <author>tc={6AF2F6AC-03F8-480F-AD39-D52DC48C45F3}</author>
  </authors>
  <commentList>
    <comment ref="B31" authorId="0">
      <text>
        <r>
          <rPr>
            <sz val="10"/>
            <rFont val="Arial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Derived in the ratio of GFA</t>
        </r>
      </text>
    </comment>
    <comment ref="B44" authorId="1">
      <text>
        <r>
          <rPr>
            <sz val="10"/>
            <rFont val="Arial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Derived in the ratio of GFA</t>
        </r>
      </text>
    </comment>
    <comment ref="B57" authorId="2">
      <text>
        <r>
          <rPr>
            <sz val="10"/>
            <rFont val="Arial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Derived in the ratio of GFA</t>
        </r>
      </text>
    </comment>
    <comment ref="B70" authorId="3">
      <text>
        <r>
          <rPr>
            <sz val="10"/>
            <rFont val="Arial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As per Resource Plan and Tariff Order</t>
        </r>
      </text>
    </comment>
    <comment ref="B76" authorId="4">
      <text>
        <r>
          <rPr>
            <sz val="10"/>
            <rFont val="Arial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As per MYT Wheeling Tariff Order, Page 74</t>
        </r>
      </text>
    </comment>
  </commentList>
</comments>
</file>

<file path=xl/sharedStrings.xml><?xml version="1.0" encoding="utf-8"?>
<sst xmlns="http://schemas.openxmlformats.org/spreadsheetml/2006/main" count="288" uniqueCount="53">
  <si>
    <t>LT</t>
  </si>
  <si>
    <t>Sl. No.</t>
  </si>
  <si>
    <t>Units</t>
  </si>
  <si>
    <t>Distribution Expense Projections for the Control Period</t>
  </si>
  <si>
    <t>Particulars</t>
  </si>
  <si>
    <t>Depreciation</t>
  </si>
  <si>
    <t>Total Gross ARR</t>
  </si>
  <si>
    <t>Net Distribution ARR</t>
  </si>
  <si>
    <t>33 kV</t>
  </si>
  <si>
    <t>11 kV</t>
  </si>
  <si>
    <t>Contracted Capacities at Consumer end</t>
  </si>
  <si>
    <t>Total</t>
  </si>
  <si>
    <t>Wheeling Tariff Calculation</t>
  </si>
  <si>
    <t>Distribution ARR in INR Cr.</t>
  </si>
  <si>
    <t>2024-25</t>
  </si>
  <si>
    <t>2025-26</t>
  </si>
  <si>
    <t>2026-27</t>
  </si>
  <si>
    <t>2027-28</t>
  </si>
  <si>
    <t>2028-29</t>
  </si>
  <si>
    <t>Operation &amp; Maintenance Expenses</t>
  </si>
  <si>
    <t>Interest and finance charges on Loan</t>
  </si>
  <si>
    <t>Interest on working capital</t>
  </si>
  <si>
    <t>Return on Equity</t>
  </si>
  <si>
    <t>Income from Open Access charges</t>
  </si>
  <si>
    <t>Non-Tariff income</t>
  </si>
  <si>
    <t>Income from Other Business</t>
  </si>
  <si>
    <t>2023-24</t>
  </si>
  <si>
    <t xml:space="preserve">Wheeling charges irrespective of voltage </t>
  </si>
  <si>
    <t>Network Details - 33 kV</t>
  </si>
  <si>
    <t>Network Details - 11 kV</t>
  </si>
  <si>
    <t>Network Details - LT</t>
  </si>
  <si>
    <t>Network Details - Total</t>
  </si>
  <si>
    <t xml:space="preserve">GFA </t>
  </si>
  <si>
    <t>Rs Crs</t>
  </si>
  <si>
    <t>Distribution Expense - 33 kV</t>
  </si>
  <si>
    <t>Distribution Expense - 11 kV</t>
  </si>
  <si>
    <t>Distribution Expense - LT</t>
  </si>
  <si>
    <t>Voltage-wise Losses</t>
  </si>
  <si>
    <t>MW</t>
  </si>
  <si>
    <t>Voltage-wise Contracted Demand Grossed up with Losses - 33 kV</t>
  </si>
  <si>
    <t>Voltage-wise Contracted Demand Grossed up with Losses - 11 kV</t>
  </si>
  <si>
    <t>Voltage-wise Contracted Demand Grossed up with Losses - LT</t>
  </si>
  <si>
    <t xml:space="preserve">Voltage-wise Contracted Demand Grossed up with Losses </t>
  </si>
  <si>
    <t>33 KV Cost Allocation (Rs. Cr.)</t>
  </si>
  <si>
    <t>11 KV Cost Allocation (Rs. Cr.)</t>
  </si>
  <si>
    <t>LT  Cost Allocation (Rs. Cr.)</t>
  </si>
  <si>
    <t>Total Cost Allocation (Rs. Cr.)</t>
  </si>
  <si>
    <t>%</t>
  </si>
  <si>
    <t>Rs Cr</t>
  </si>
  <si>
    <t>Wheeling Tariff Calculation - Voltage Wise</t>
  </si>
  <si>
    <t>33 kV (Rs./kVA/Month)</t>
  </si>
  <si>
    <t>11 kV (Rs./kVA/Month)</t>
  </si>
  <si>
    <t>LT (Rs./kVA/Month)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</si>
</sst>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 * #,##0.00_ ;_ * \-#,##0.00_ ;_ * &quot;-&quot;??_ ;_ @_ "/>
    <numFmt numFmtId="165" formatCode="_(* #,##0_);_(* \(#,##0\);_(* &quot;-&quot;??_);_(@_)"/>
    <numFmt numFmtId="166" formatCode="_(* #,##0.0000000_);_(* \(#,##0.0000000\);_(* &quot;-&quot;??_);_(@_)"/>
    <numFmt numFmtId="167" formatCode="0.00000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0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7" xfId="0" applyFont="1" applyBorder="1"/>
    <xf numFmtId="0" fontId="2" fillId="0" borderId="1" xfId="0" applyFont="1" applyBorder="1"/>
    <xf numFmtId="0" fontId="0" fillId="0" borderId="1" xfId="0" applyBorder="1"/>
    <xf numFmtId="0" fontId="0" fillId="0" borderId="5" xfId="0" applyBorder="1"/>
    <xf numFmtId="0" fontId="0" fillId="0" borderId="0" xfId="0" applyBorder="1"/>
    <xf numFmtId="165" fontId="0" fillId="0" borderId="0" xfId="0" applyNumberFormat="1" applyBorder="1"/>
    <xf numFmtId="165" fontId="0" fillId="4" borderId="3" xfId="0" applyNumberFormat="1" applyFill="1" applyBorder="1"/>
    <xf numFmtId="0" fontId="2" fillId="4" borderId="3" xfId="0" applyFont="1" applyFill="1" applyBorder="1"/>
    <xf numFmtId="0" fontId="3" fillId="4" borderId="3" xfId="0" applyFont="1" applyFill="1" applyBorder="1" applyAlignment="1">
      <alignment wrapText="1"/>
    </xf>
    <xf numFmtId="10" fontId="5" fillId="4" borderId="3" xfId="3" applyNumberFormat="1" applyFont="1" applyFill="1" applyBorder="1"/>
    <xf numFmtId="0" fontId="2" fillId="4" borderId="5" xfId="0" applyFont="1" applyFill="1" applyBorder="1" applyAlignment="1">
      <alignment wrapText="1"/>
    </xf>
    <xf numFmtId="0" fontId="0" fillId="4" borderId="5" xfId="0" applyFill="1" applyBorder="1"/>
    <xf numFmtId="0" fontId="2" fillId="0" borderId="9" xfId="0" applyFont="1" applyBorder="1"/>
    <xf numFmtId="165" fontId="2" fillId="0" borderId="9" xfId="0" applyNumberFormat="1" applyFont="1" applyBorder="1" applyAlignment="1">
      <alignment horizontal="center"/>
    </xf>
    <xf numFmtId="43" fontId="0" fillId="0" borderId="0" xfId="0" applyNumberFormat="1"/>
    <xf numFmtId="0" fontId="3" fillId="0" borderId="3" xfId="0" applyFont="1" applyFill="1" applyBorder="1" applyAlignment="1">
      <alignment wrapText="1"/>
    </xf>
    <xf numFmtId="0" fontId="0" fillId="0" borderId="3" xfId="0" applyFill="1" applyBorder="1"/>
    <xf numFmtId="0" fontId="2" fillId="0" borderId="3" xfId="0" applyFont="1" applyFill="1" applyBorder="1"/>
    <xf numFmtId="0" fontId="1" fillId="0" borderId="3" xfId="0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0" xfId="0" applyAlignment="1">
      <alignment wrapText="1"/>
    </xf>
    <xf numFmtId="165" fontId="0" fillId="0" borderId="3" xfId="1" applyNumberFormat="1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165" fontId="2" fillId="0" borderId="3" xfId="1" applyNumberFormat="1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0" fillId="0" borderId="5" xfId="0" applyFill="1" applyBorder="1" applyAlignment="1">
      <alignment wrapText="1"/>
    </xf>
    <xf numFmtId="165" fontId="2" fillId="0" borderId="5" xfId="1" applyNumberFormat="1" applyFont="1" applyFill="1" applyBorder="1" applyAlignment="1">
      <alignment wrapText="1"/>
    </xf>
    <xf numFmtId="165" fontId="0" fillId="0" borderId="0" xfId="0" applyNumberFormat="1" applyAlignment="1">
      <alignment wrapText="1"/>
    </xf>
    <xf numFmtId="166" fontId="0" fillId="0" borderId="0" xfId="0" applyNumberFormat="1" applyAlignment="1">
      <alignment wrapText="1"/>
    </xf>
    <xf numFmtId="165" fontId="5" fillId="4" borderId="3" xfId="1" applyNumberFormat="1" applyFont="1" applyFill="1" applyBorder="1"/>
    <xf numFmtId="165" fontId="2" fillId="4" borderId="5" xfId="1" applyNumberFormat="1" applyFont="1" applyFill="1" applyBorder="1"/>
    <xf numFmtId="0" fontId="0" fillId="0" borderId="0" xfId="0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4" borderId="2" xfId="0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5" fontId="2" fillId="0" borderId="16" xfId="0" applyNumberFormat="1" applyFont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165" fontId="0" fillId="0" borderId="5" xfId="0" applyNumberFormat="1" applyBorder="1"/>
    <xf numFmtId="165" fontId="0" fillId="0" borderId="18" xfId="0" applyNumberFormat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wrapText="1"/>
    </xf>
    <xf numFmtId="0" fontId="2" fillId="0" borderId="3" xfId="0" applyFont="1" applyFill="1" applyBorder="1" applyAlignment="1">
      <alignment horizontal="center"/>
    </xf>
    <xf numFmtId="165" fontId="1" fillId="0" borderId="3" xfId="1" applyNumberFormat="1" applyFont="1" applyFill="1" applyBorder="1" applyAlignment="1">
      <alignment wrapText="1"/>
    </xf>
    <xf numFmtId="0" fontId="2" fillId="0" borderId="2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165" fontId="1" fillId="0" borderId="17" xfId="1" applyNumberFormat="1" applyFont="1" applyFill="1" applyBorder="1" applyAlignment="1">
      <alignment wrapText="1"/>
    </xf>
    <xf numFmtId="165" fontId="0" fillId="0" borderId="17" xfId="1" applyNumberFormat="1" applyFont="1" applyFill="1" applyBorder="1" applyAlignment="1">
      <alignment wrapText="1"/>
    </xf>
    <xf numFmtId="165" fontId="2" fillId="0" borderId="17" xfId="1" applyNumberFormat="1" applyFont="1" applyFill="1" applyBorder="1" applyAlignment="1">
      <alignment wrapText="1"/>
    </xf>
    <xf numFmtId="165" fontId="2" fillId="0" borderId="18" xfId="1" applyNumberFormat="1" applyFont="1" applyFill="1" applyBorder="1" applyAlignment="1">
      <alignment wrapText="1"/>
    </xf>
    <xf numFmtId="0" fontId="2" fillId="0" borderId="2" xfId="0" applyFont="1" applyBorder="1" applyAlignment="1">
      <alignment horizontal="center"/>
    </xf>
    <xf numFmtId="9" fontId="0" fillId="0" borderId="0" xfId="0" applyNumberFormat="1" applyAlignment="1">
      <alignment wrapText="1"/>
    </xf>
    <xf numFmtId="0" fontId="0" fillId="0" borderId="2" xfId="0" applyBorder="1" applyAlignment="1">
      <alignment horizontal="center"/>
    </xf>
    <xf numFmtId="0" fontId="0" fillId="0" borderId="3" xfId="0" applyBorder="1"/>
    <xf numFmtId="0" fontId="2" fillId="0" borderId="3" xfId="0" applyFont="1" applyBorder="1"/>
    <xf numFmtId="0" fontId="1" fillId="0" borderId="5" xfId="0" applyFont="1" applyBorder="1"/>
    <xf numFmtId="1" fontId="0" fillId="0" borderId="3" xfId="0" applyNumberForma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165" fontId="2" fillId="0" borderId="0" xfId="1" applyNumberFormat="1" applyFont="1" applyFill="1" applyBorder="1" applyAlignment="1">
      <alignment wrapText="1"/>
    </xf>
    <xf numFmtId="0" fontId="0" fillId="0" borderId="25" xfId="0" applyFill="1" applyBorder="1" applyAlignment="1">
      <alignment wrapText="1"/>
    </xf>
    <xf numFmtId="4" fontId="1" fillId="0" borderId="3" xfId="1" applyNumberFormat="1" applyFont="1" applyFill="1" applyBorder="1" applyAlignment="1">
      <alignment wrapText="1"/>
    </xf>
    <xf numFmtId="4" fontId="1" fillId="0" borderId="17" xfId="1" applyNumberFormat="1" applyFont="1" applyFill="1" applyBorder="1" applyAlignment="1">
      <alignment wrapText="1"/>
    </xf>
    <xf numFmtId="0" fontId="0" fillId="4" borderId="3" xfId="0" applyFill="1" applyBorder="1"/>
    <xf numFmtId="0" fontId="1" fillId="4" borderId="3" xfId="0" applyFont="1" applyFill="1" applyBorder="1" applyAlignment="1">
      <alignment wrapText="1"/>
    </xf>
    <xf numFmtId="10" fontId="0" fillId="0" borderId="3" xfId="2" applyNumberFormat="1" applyFont="1" applyBorder="1"/>
    <xf numFmtId="10" fontId="6" fillId="0" borderId="26" xfId="0" applyNumberFormat="1" applyFont="1" applyBorder="1" applyAlignment="1">
      <alignment horizontal="center" vertical="top" shrinkToFit="1"/>
    </xf>
    <xf numFmtId="10" fontId="6" fillId="0" borderId="27" xfId="0" applyNumberFormat="1" applyFont="1" applyBorder="1" applyAlignment="1">
      <alignment horizontal="center" vertical="top" shrinkToFit="1"/>
    </xf>
    <xf numFmtId="0" fontId="2" fillId="0" borderId="17" xfId="0" applyFont="1" applyBorder="1" applyAlignment="1">
      <alignment horizontal="center"/>
    </xf>
    <xf numFmtId="10" fontId="6" fillId="0" borderId="28" xfId="0" applyNumberFormat="1" applyFont="1" applyBorder="1" applyAlignment="1">
      <alignment horizontal="center" vertical="top" shrinkToFit="1"/>
    </xf>
    <xf numFmtId="0" fontId="1" fillId="4" borderId="5" xfId="0" applyFont="1" applyFill="1" applyBorder="1" applyAlignment="1">
      <alignment wrapText="1"/>
    </xf>
    <xf numFmtId="10" fontId="0" fillId="0" borderId="5" xfId="2" applyNumberFormat="1" applyFont="1" applyBorder="1"/>
    <xf numFmtId="10" fontId="6" fillId="0" borderId="29" xfId="0" applyNumberFormat="1" applyFont="1" applyBorder="1" applyAlignment="1">
      <alignment horizontal="center" vertical="top" shrinkToFit="1"/>
    </xf>
    <xf numFmtId="10" fontId="6" fillId="0" borderId="30" xfId="0" applyNumberFormat="1" applyFont="1" applyBorder="1" applyAlignment="1">
      <alignment horizontal="center" vertical="top" shrinkToFit="1"/>
    </xf>
    <xf numFmtId="10" fontId="6" fillId="0" borderId="31" xfId="0" applyNumberFormat="1" applyFont="1" applyBorder="1" applyAlignment="1">
      <alignment horizontal="center" vertical="top" shrinkToFit="1"/>
    </xf>
    <xf numFmtId="0" fontId="0" fillId="4" borderId="0" xfId="0" applyFill="1" applyBorder="1" applyAlignment="1">
      <alignment horizontal="center"/>
    </xf>
    <xf numFmtId="0" fontId="2" fillId="4" borderId="0" xfId="0" applyFont="1" applyFill="1" applyBorder="1" applyAlignment="1">
      <alignment wrapText="1"/>
    </xf>
    <xf numFmtId="0" fontId="1" fillId="4" borderId="0" xfId="0" applyFont="1" applyFill="1" applyBorder="1" applyAlignment="1">
      <alignment horizontal="center"/>
    </xf>
    <xf numFmtId="0" fontId="0" fillId="4" borderId="0" xfId="0" applyFill="1" applyBorder="1"/>
    <xf numFmtId="165" fontId="2" fillId="4" borderId="0" xfId="1" applyNumberFormat="1" applyFont="1" applyFill="1" applyBorder="1"/>
    <xf numFmtId="0" fontId="2" fillId="0" borderId="7" xfId="0" applyFont="1" applyBorder="1" applyAlignment="1">
      <alignment horizontal="center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0" fillId="0" borderId="3" xfId="0" applyBorder="1" applyAlignment="1">
      <alignment horizontal="center"/>
    </xf>
    <xf numFmtId="165" fontId="1" fillId="4" borderId="5" xfId="1" applyNumberFormat="1" applyFont="1" applyFill="1" applyBorder="1"/>
    <xf numFmtId="165" fontId="1" fillId="4" borderId="18" xfId="1" applyNumberFormat="1" applyFont="1" applyFill="1" applyBorder="1"/>
    <xf numFmtId="165" fontId="1" fillId="4" borderId="3" xfId="1" applyNumberFormat="1" applyFont="1" applyFill="1" applyBorder="1"/>
    <xf numFmtId="165" fontId="1" fillId="4" borderId="17" xfId="1" applyNumberFormat="1" applyFont="1" applyFill="1" applyBorder="1"/>
    <xf numFmtId="0" fontId="1" fillId="11" borderId="3" xfId="0" applyFont="1" applyFill="1" applyBorder="1" applyAlignment="1">
      <alignment wrapText="1"/>
    </xf>
    <xf numFmtId="0" fontId="0" fillId="11" borderId="3" xfId="0" applyFill="1" applyBorder="1"/>
    <xf numFmtId="10" fontId="1" fillId="11" borderId="3" xfId="3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165" fontId="1" fillId="4" borderId="3" xfId="1" applyNumberFormat="1" applyFont="1" applyFill="1" applyBorder="1" applyAlignment="1">
      <alignment horizontal="center"/>
    </xf>
    <xf numFmtId="164" fontId="0" fillId="0" borderId="3" xfId="0" applyNumberFormat="1" applyBorder="1"/>
    <xf numFmtId="164" fontId="0" fillId="0" borderId="3" xfId="0" applyNumberFormat="1" applyFill="1" applyBorder="1"/>
    <xf numFmtId="165" fontId="0" fillId="0" borderId="3" xfId="0" applyNumberFormat="1" applyFill="1" applyBorder="1"/>
    <xf numFmtId="0" fontId="2" fillId="0" borderId="0" xfId="0" applyFont="1" applyFill="1" applyBorder="1" applyAlignment="1">
      <alignment horizontal="center"/>
    </xf>
    <xf numFmtId="3" fontId="1" fillId="0" borderId="3" xfId="0" applyNumberFormat="1" applyFont="1" applyFill="1" applyBorder="1" applyAlignment="1">
      <alignment horizontal="right"/>
    </xf>
    <xf numFmtId="0" fontId="1" fillId="11" borderId="3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5" borderId="3" xfId="0" applyFont="1" applyFill="1" applyBorder="1"/>
    <xf numFmtId="0" fontId="0" fillId="5" borderId="3" xfId="0" applyFill="1" applyBorder="1"/>
    <xf numFmtId="10" fontId="1" fillId="5" borderId="3" xfId="3" applyNumberFormat="1" applyFont="1" applyFill="1" applyBorder="1"/>
    <xf numFmtId="0" fontId="1" fillId="5" borderId="5" xfId="0" applyFont="1" applyFill="1" applyBorder="1"/>
    <xf numFmtId="0" fontId="0" fillId="5" borderId="5" xfId="0" applyFill="1" applyBorder="1"/>
    <xf numFmtId="4" fontId="1" fillId="0" borderId="3" xfId="0" applyNumberFormat="1" applyFont="1" applyFill="1" applyBorder="1" applyAlignment="1">
      <alignment horizontal="right"/>
    </xf>
    <xf numFmtId="0" fontId="2" fillId="0" borderId="0" xfId="0" applyFont="1" applyFill="1" applyBorder="1"/>
    <xf numFmtId="3" fontId="0" fillId="0" borderId="0" xfId="0" applyNumberFormat="1" applyFill="1" applyBorder="1"/>
    <xf numFmtId="43" fontId="1" fillId="4" borderId="3" xfId="1" applyNumberFormat="1" applyFont="1" applyFill="1" applyBorder="1" applyAlignment="1">
      <alignment horizontal="center"/>
    </xf>
    <xf numFmtId="43" fontId="1" fillId="4" borderId="3" xfId="1" applyNumberFormat="1" applyFont="1" applyFill="1" applyBorder="1"/>
    <xf numFmtId="43" fontId="0" fillId="0" borderId="3" xfId="0" applyNumberFormat="1" applyBorder="1"/>
    <xf numFmtId="167" fontId="1" fillId="0" borderId="0" xfId="0" applyNumberFormat="1" applyFont="1" applyFill="1" applyBorder="1" applyAlignment="1">
      <alignment horizontal="right"/>
    </xf>
    <xf numFmtId="43" fontId="1" fillId="0" borderId="3" xfId="1" applyNumberFormat="1" applyFont="1" applyFill="1" applyBorder="1" applyAlignment="1">
      <alignment wrapText="1"/>
    </xf>
    <xf numFmtId="2" fontId="1" fillId="0" borderId="3" xfId="0" applyNumberFormat="1" applyFont="1" applyFill="1" applyBorder="1" applyAlignment="1">
      <alignment horizontal="right"/>
    </xf>
    <xf numFmtId="0" fontId="2" fillId="7" borderId="7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2" fillId="7" borderId="11" xfId="0" applyFont="1" applyFill="1" applyBorder="1" applyAlignment="1">
      <alignment horizontal="center"/>
    </xf>
    <xf numFmtId="0" fontId="2" fillId="7" borderId="12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9" borderId="19" xfId="0" applyFont="1" applyFill="1" applyBorder="1" applyAlignment="1">
      <alignment horizontal="center"/>
    </xf>
    <xf numFmtId="0" fontId="4" fillId="9" borderId="23" xfId="0" applyFont="1" applyFill="1" applyBorder="1" applyAlignment="1">
      <alignment horizontal="center"/>
    </xf>
    <xf numFmtId="0" fontId="4" fillId="9" borderId="24" xfId="0" applyFont="1" applyFill="1" applyBorder="1" applyAlignment="1">
      <alignment horizontal="center"/>
    </xf>
    <xf numFmtId="0" fontId="2" fillId="8" borderId="7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8" borderId="10" xfId="0" applyFont="1" applyFill="1" applyBorder="1" applyAlignment="1">
      <alignment horizontal="center"/>
    </xf>
    <xf numFmtId="0" fontId="2" fillId="10" borderId="20" xfId="0" applyFont="1" applyFill="1" applyBorder="1" applyAlignment="1">
      <alignment horizontal="center"/>
    </xf>
    <xf numFmtId="0" fontId="2" fillId="10" borderId="21" xfId="0" applyFont="1" applyFill="1" applyBorder="1" applyAlignment="1">
      <alignment horizontal="center"/>
    </xf>
    <xf numFmtId="0" fontId="2" fillId="10" borderId="22" xfId="0" applyFont="1" applyFill="1" applyBorder="1" applyAlignment="1">
      <alignment horizontal="center"/>
    </xf>
    <xf numFmtId="0" fontId="2" fillId="10" borderId="7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0" fontId="2" fillId="10" borderId="10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</cellXfs>
  <cellStyles count="4">
    <cellStyle name="Comma" xfId="1" builtinId="3"/>
    <cellStyle name="Normal" xfId="0" builtinId="0"/>
    <cellStyle name="Percent" xfId="2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167736</xdr:colOff>
      <xdr:row>67</xdr:row>
      <xdr:rowOff>95849</xdr:rowOff>
    </xdr:from>
    <xdr:to>
      <xdr:col>17</xdr:col>
      <xdr:colOff>600975</xdr:colOff>
      <xdr:row>82</xdr:row>
      <xdr:rowOff>7105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9398C1F-DBB4-25C9-586E-EE34AFC7CE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67359" y="11202358"/>
          <a:ext cx="4686541" cy="236867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0D62F91\SPDCL-Distribution-MYT%20formats%205th%20CP-VBR_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PDCL-Distribution-MYT%20formats%205th%20CP-VBR_M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SPDCL-Distribution-MYT%20formats%205th%20CP-VBR_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Wheeling Charges"/>
      <sheetName val="InputSheet"/>
      <sheetName val="Dist ARR"/>
      <sheetName val="Int on Working cap"/>
      <sheetName val="GFA &amp; Dep-MYT 5th Control"/>
      <sheetName val="Capex Summary 5th MYT"/>
      <sheetName val="Capex Summary inputs"/>
      <sheetName val="Investment for 5th MYT"/>
      <sheetName val="True Up &amp; True Down"/>
      <sheetName val="Employee Cost"/>
      <sheetName val="Interest cost"/>
      <sheetName val="Voltage wise FA from SAP"/>
      <sheetName val="RoE"/>
      <sheetName val="NTI proj"/>
      <sheetName val="Loan Portfolio"/>
      <sheetName val="Open Access"/>
      <sheetName val="Internal Discussion Notes"/>
      <sheetName val="Claim vs Approved Depreciation"/>
      <sheetName val="Base Capex"/>
      <sheetName val="SP NTI"/>
      <sheetName val="New Loans 5th MYT"/>
      <sheetName val="NTI"/>
      <sheetName val="Load for Wheeling "/>
      <sheetName val="Working for O&amp;M"/>
      <sheetName val="For Wheeling"/>
      <sheetName val="Sheet3 (2)"/>
      <sheetName val="Status"/>
      <sheetName val="Existing loans Repayment &amp;Int"/>
      <sheetName val="Proposed Assets as per Invest"/>
      <sheetName val="Working for 1.1d"/>
      <sheetName val="Form 1.2"/>
      <sheetName val="Form 1.1"/>
      <sheetName val="Form 1.1j"/>
      <sheetName val="Form 1.1k"/>
      <sheetName val="Form 1.1d"/>
      <sheetName val="Form 1.1 g(i)"/>
      <sheetName val="Form 1.1a"/>
      <sheetName val="Form 1.1b"/>
      <sheetName val="Existing Loans Details"/>
      <sheetName val="Form 1.1g"/>
      <sheetName val="Form 1.1 c"/>
      <sheetName val="Form 1.1e"/>
      <sheetName val="Form 1.1n"/>
      <sheetName val="Form 1.0"/>
      <sheetName val="Form 1a"/>
      <sheetName val="Form 1c"/>
      <sheetName val="Form 1b"/>
      <sheetName val="Form 1.1h"/>
      <sheetName val="Form 1.3"/>
      <sheetName val="Form 1.3a"/>
      <sheetName val="Form 1.3(i)"/>
      <sheetName val="Form 1.3 i"/>
      <sheetName val="Form 3.3"/>
      <sheetName val="Form 7.0"/>
      <sheetName val="Form 8"/>
      <sheetName val="Form 9"/>
      <sheetName val="Form 10"/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  <sheetData sheetId="3">
        <row r="5">
          <cell r="G5">
            <v>3152.0970000000002</v>
          </cell>
          <cell r="H5">
            <v>3603.8583151204007</v>
          </cell>
          <cell r="J5">
            <v>4747.5483202602436</v>
          </cell>
          <cell r="K5">
            <v>5097.5908865709052</v>
          </cell>
          <cell r="L5">
            <v>5475.1143008088748</v>
          </cell>
        </row>
        <row r="6">
          <cell r="G6">
            <v>786.41659713530009</v>
          </cell>
          <cell r="H6">
            <v>784.29406775299378</v>
          </cell>
          <cell r="J6">
            <v>904.84808896685524</v>
          </cell>
          <cell r="K6">
            <v>1004.0785791909668</v>
          </cell>
          <cell r="L6">
            <v>1126.5975399077574</v>
          </cell>
        </row>
        <row r="7">
          <cell r="G7">
            <v>408.39621645312411</v>
          </cell>
          <cell r="H7">
            <v>429.08685178924486</v>
          </cell>
          <cell r="J7">
            <v>516.7156954728348</v>
          </cell>
          <cell r="K7">
            <v>622.51232428019614</v>
          </cell>
          <cell r="L7">
            <v>761.98382904478535</v>
          </cell>
        </row>
        <row r="8">
          <cell r="G8">
            <v>106.53576362288995</v>
          </cell>
          <cell r="H8">
            <v>124.79153448128247</v>
          </cell>
          <cell r="J8">
            <v>161.75362626120182</v>
          </cell>
          <cell r="K8">
            <v>177.58857522821836</v>
          </cell>
          <cell r="L8">
            <v>195.78059397425616</v>
          </cell>
        </row>
        <row r="9">
          <cell r="G9">
            <v>170.26988878564671</v>
          </cell>
          <cell r="H9">
            <v>170.21572085517303</v>
          </cell>
          <cell r="J9">
            <v>337.08065445457106</v>
          </cell>
          <cell r="K9">
            <v>429.68990943280443</v>
          </cell>
          <cell r="L9">
            <v>541.87066403145241</v>
          </cell>
        </row>
        <row r="10">
          <cell r="G10">
            <v>4623.715465996961</v>
          </cell>
          <cell r="H10">
            <v>5112.2464899990955</v>
          </cell>
          <cell r="J10">
            <v>6667.9463854157075</v>
          </cell>
          <cell r="K10">
            <v>7331.4602747030913</v>
          </cell>
          <cell r="L10">
            <v>8101.3469277671265</v>
          </cell>
        </row>
        <row r="12">
          <cell r="G12">
            <v>49.84</v>
          </cell>
          <cell r="H12">
            <v>1.21</v>
          </cell>
          <cell r="J12">
            <v>0</v>
          </cell>
          <cell r="K12">
            <v>0</v>
          </cell>
          <cell r="L12">
            <v>0</v>
          </cell>
        </row>
        <row r="13">
          <cell r="G13">
            <v>150.54</v>
          </cell>
          <cell r="H13">
            <v>130.8048</v>
          </cell>
          <cell r="J13">
            <v>143.77882708800001</v>
          </cell>
          <cell r="K13">
            <v>146.65440362976003</v>
          </cell>
          <cell r="L13">
            <v>149.58749170235524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G15">
            <v>4423.3354659969609</v>
          </cell>
          <cell r="H15">
            <v>4980.2316899990956</v>
          </cell>
          <cell r="J15">
            <v>6024.2650583277073</v>
          </cell>
          <cell r="K15">
            <v>6684.9033710733311</v>
          </cell>
          <cell r="L15">
            <v>7451.8569360647707</v>
          </cell>
        </row>
      </sheetData>
      <sheetData sheetId="4" refreshError="1"/>
      <sheetData sheetId="5">
        <row r="3">
          <cell r="C3">
            <v>20432.528639337001</v>
          </cell>
        </row>
        <row r="4">
          <cell r="D4">
            <v>2836.2555272394316</v>
          </cell>
          <cell r="E4">
            <v>3161.2843590950447</v>
          </cell>
          <cell r="F4">
            <v>3503.1388509950698</v>
          </cell>
        </row>
        <row r="5">
          <cell r="D5">
            <v>6925.103324131238</v>
          </cell>
          <cell r="E5">
            <v>7668.8375924762031</v>
          </cell>
          <cell r="F5">
            <v>8468.558416550135</v>
          </cell>
        </row>
        <row r="6">
          <cell r="D6">
            <v>13195.179098857199</v>
          </cell>
          <cell r="E6">
            <v>14533.799884352064</v>
          </cell>
          <cell r="F6">
            <v>15962.341223852558</v>
          </cell>
        </row>
      </sheetData>
      <sheetData sheetId="6" refreshError="1"/>
      <sheetData sheetId="7" refreshError="1"/>
      <sheetData sheetId="8" refreshError="1"/>
      <sheetData sheetId="9" refreshError="1"/>
      <sheetData sheetId="10">
        <row r="18">
          <cell r="H18">
            <v>4786.9913056899995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Wheeling Charges"/>
      <sheetName val="InputSheet"/>
      <sheetName val="Dist ARR"/>
      <sheetName val="Int on Working cap"/>
      <sheetName val="GFA &amp; Dep-MYT 5th Control"/>
      <sheetName val="Capex Summary 5th MYT"/>
      <sheetName val="Capex Summary inputs"/>
      <sheetName val="Investment for 5th MYT"/>
      <sheetName val="True Up &amp; True Down"/>
      <sheetName val="Employee Cost"/>
      <sheetName val="Interest cost"/>
      <sheetName val="Voltage wise FA from SAP"/>
      <sheetName val="RoE"/>
      <sheetName val="NTI proj"/>
      <sheetName val="Loan Portfolio"/>
      <sheetName val="Open Access"/>
      <sheetName val="Internal Discussion Notes"/>
      <sheetName val="Claim vs Approved Depreciation"/>
      <sheetName val="Base Capex"/>
      <sheetName val="SP NTI"/>
      <sheetName val="New Loans 5th MYT"/>
      <sheetName val="NTI"/>
      <sheetName val="Load for Wheeling "/>
      <sheetName val="Working for O&amp;M"/>
      <sheetName val="For Wheeling"/>
      <sheetName val="Sheet3 (2)"/>
      <sheetName val="Status"/>
      <sheetName val="Existing loans Repayment &amp;Int"/>
      <sheetName val="Proposed Assets as per Invest"/>
      <sheetName val="Working for 1.1d"/>
      <sheetName val="Form 1.2"/>
      <sheetName val="Form 1.1"/>
      <sheetName val="Form 1.1j"/>
      <sheetName val="Form 1.1k"/>
      <sheetName val="Form 1.1d"/>
      <sheetName val="Form 1.1 g(i)"/>
      <sheetName val="Form 1.1a"/>
      <sheetName val="Form 1.1b"/>
      <sheetName val="Existing Loans Details"/>
      <sheetName val="Form 1.1g"/>
      <sheetName val="Form 1.1 c"/>
      <sheetName val="Form 1.1e"/>
      <sheetName val="Form 1.1n"/>
      <sheetName val="Form 1.0"/>
      <sheetName val="Form 1a"/>
      <sheetName val="Form 1c"/>
      <sheetName val="Form 1b"/>
      <sheetName val="Form 1.1h"/>
      <sheetName val="Form 1.3"/>
      <sheetName val="Form 1.3a"/>
      <sheetName val="Form 1.3(i)"/>
      <sheetName val="Form 1.3 i"/>
      <sheetName val="Form 3.3"/>
      <sheetName val="Form 7.0"/>
      <sheetName val="Form 8"/>
      <sheetName val="Form 9"/>
      <sheetName val="Form 10"/>
      <sheetName val="Sheet1"/>
      <sheetName val="Sheet2"/>
      <sheetName val="Sheet3"/>
    </sheetNames>
    <sheetDataSet>
      <sheetData sheetId="0"/>
      <sheetData sheetId="1"/>
      <sheetData sheetId="2"/>
      <sheetData sheetId="3">
        <row r="5">
          <cell r="I5">
            <v>3822.6308115449069</v>
          </cell>
        </row>
        <row r="6">
          <cell r="I6">
            <v>830.80690010636192</v>
          </cell>
        </row>
        <row r="7">
          <cell r="I7">
            <v>452.83190237014361</v>
          </cell>
        </row>
        <row r="8">
          <cell r="I8">
            <v>127.39807901770052</v>
          </cell>
        </row>
        <row r="9">
          <cell r="I9">
            <v>306.89472631185248</v>
          </cell>
        </row>
        <row r="10">
          <cell r="I10">
            <v>5540.5624193509648</v>
          </cell>
        </row>
        <row r="12">
          <cell r="I12">
            <v>1.19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Wheeling Charges"/>
      <sheetName val="InputSheet"/>
      <sheetName val="Dist ARR"/>
      <sheetName val="Int on Working cap"/>
      <sheetName val="GFA &amp; Dep-MYT 5th Control"/>
      <sheetName val="Capex Summary 5th MYT"/>
      <sheetName val="Capex Summary inputs"/>
      <sheetName val="Investment for 5th MYT"/>
      <sheetName val="True Up &amp; True Down"/>
      <sheetName val="Employee Cost"/>
      <sheetName val="Interest cost"/>
      <sheetName val="Voltage wise FA from SAP"/>
      <sheetName val="RoE"/>
      <sheetName val="NTI proj"/>
      <sheetName val="Loan Portfolio"/>
      <sheetName val="Open Access"/>
      <sheetName val="Internal Discussion Notes"/>
      <sheetName val="Claim vs Approved Depreciation"/>
      <sheetName val="Base Capex"/>
      <sheetName val="SP NTI"/>
      <sheetName val="New Loans 5th MYT"/>
      <sheetName val="NTI"/>
      <sheetName val="Load for Wheeling "/>
      <sheetName val="Working for O&amp;M"/>
      <sheetName val="For Wheeling"/>
      <sheetName val="Sheet3 (2)"/>
      <sheetName val="Status"/>
      <sheetName val="Existing loans Repayment &amp;Int"/>
      <sheetName val="Proposed Assets as per Invest"/>
      <sheetName val="Working for 1.1d"/>
      <sheetName val="Form 1.2"/>
      <sheetName val="Form 1.1"/>
      <sheetName val="Form 1.1j"/>
      <sheetName val="Form 1.1k"/>
      <sheetName val="Form 1.1d"/>
      <sheetName val="Form 1.1 g(i)"/>
      <sheetName val="Form 1.1a"/>
      <sheetName val="Form 1.1b"/>
      <sheetName val="Existing Loans Details"/>
      <sheetName val="Form 1.1g"/>
      <sheetName val="Form 1.1 c"/>
      <sheetName val="Form 1.1e"/>
      <sheetName val="Form 1.1n"/>
      <sheetName val="Form 1.0"/>
      <sheetName val="Form 1a"/>
      <sheetName val="Form 1c"/>
      <sheetName val="Form 1b"/>
      <sheetName val="Form 1.1h"/>
      <sheetName val="Form 1.3"/>
      <sheetName val="Form 1.3a"/>
      <sheetName val="Form 1.3(i)"/>
      <sheetName val="Form 1.3 i"/>
      <sheetName val="Form 3.3"/>
      <sheetName val="Form 7.0"/>
      <sheetName val="Form 8"/>
      <sheetName val="Form 9"/>
      <sheetName val="Form 10"/>
      <sheetName val="Sheet1"/>
      <sheetName val="Sheet2"/>
      <sheetName val="Sheet3"/>
    </sheetNames>
    <sheetDataSet>
      <sheetData sheetId="0"/>
      <sheetData sheetId="1"/>
      <sheetData sheetId="2"/>
      <sheetData sheetId="3">
        <row r="15">
          <cell r="I15">
            <v>5414.0776132544725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6">
          <cell r="C46">
            <v>125.4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51"/>
  </sheetPr>
  <dimension ref="A1:P205"/>
  <sheetViews>
    <sheetView showGridLines="0" tabSelected="1" topLeftCell="B121" zoomScale="115" zoomScaleNormal="115" workbookViewId="0">
      <selection activeCell="C134" sqref="C134"/>
    </sheetView>
  </sheetViews>
  <sheetFormatPr defaultRowHeight="12.75" x14ac:dyDescent="0.2"/>
  <cols>
    <col min="1" max="1" width="12.7109375" customWidth="1"/>
    <col min="2" max="2" width="12.42578125" style="33" customWidth="1"/>
    <col min="3" max="3" width="33.140625" customWidth="1"/>
    <col min="4" max="4" width="6.7109375" bestFit="1" customWidth="1"/>
    <col min="5" max="5" width="11.28515625" hidden="1" customWidth="1"/>
    <col min="6" max="7" width="11.42578125" bestFit="1" customWidth="1"/>
    <col min="8" max="8" width="12.42578125" hidden="1" customWidth="1"/>
    <col min="9" max="9" width="12.28515625" hidden="1" customWidth="1"/>
    <col min="10" max="10" width="11.85546875" hidden="1" customWidth="1"/>
    <col min="11" max="11" width="12.85546875" bestFit="1" customWidth="1"/>
    <col min="12" max="12" width="15.42578125" customWidth="1"/>
    <col min="16" max="16" width="10" customWidth="1"/>
    <col min="17" max="17" width="9.28515625" customWidth="1"/>
    <col min="18" max="18" width="9.140625" bestFit="1" customWidth="1"/>
    <col min="19" max="19" width="9.5703125" customWidth="1"/>
    <col min="20" max="20" width="9.7109375" customWidth="1"/>
    <col min="23" max="23" width="13" customWidth="1"/>
  </cols>
  <sheetData>
    <row r="1" spans="2:10" ht="13.5" thickBot="1" x14ac:dyDescent="0.25"/>
    <row r="2" spans="2:10" ht="13.5" thickBot="1" x14ac:dyDescent="0.25">
      <c r="B2" s="130" t="s">
        <v>28</v>
      </c>
      <c r="C2" s="131"/>
      <c r="D2" s="131"/>
      <c r="E2" s="131"/>
      <c r="F2" s="131"/>
      <c r="G2" s="131"/>
      <c r="H2" s="131"/>
      <c r="I2" s="131"/>
      <c r="J2" s="132"/>
    </row>
    <row r="3" spans="2:10" x14ac:dyDescent="0.2">
      <c r="B3" s="63" t="s">
        <v>1</v>
      </c>
      <c r="C3" s="64"/>
      <c r="D3" s="68" t="s">
        <v>2</v>
      </c>
      <c r="E3" s="68" t="s">
        <v>26</v>
      </c>
      <c r="F3" s="1" t="s">
        <v>14</v>
      </c>
      <c r="G3" s="1" t="s">
        <v>15</v>
      </c>
      <c r="H3" s="1" t="s">
        <v>16</v>
      </c>
      <c r="I3" s="1" t="s">
        <v>17</v>
      </c>
      <c r="J3" s="1" t="s">
        <v>18</v>
      </c>
    </row>
    <row r="4" spans="2:10" ht="13.5" thickBot="1" x14ac:dyDescent="0.25">
      <c r="B4" s="35">
        <v>1</v>
      </c>
      <c r="C4" s="66" t="s">
        <v>32</v>
      </c>
      <c r="D4" s="69" t="s">
        <v>33</v>
      </c>
      <c r="E4" s="67">
        <f>'[1]GFA &amp; Dep-MYT 5th Control'!$D$4</f>
        <v>2836.2555272394316</v>
      </c>
      <c r="F4" s="67">
        <f>'[1]GFA &amp; Dep-MYT 5th Control'!E4</f>
        <v>3161.2843590950447</v>
      </c>
      <c r="G4" s="67">
        <f>'[1]GFA &amp; Dep-MYT 5th Control'!F4</f>
        <v>3503.1388509950698</v>
      </c>
      <c r="H4" s="67">
        <f>'[1]GFA &amp; Dep-MYT 5th Control'!$D$4</f>
        <v>2836.2555272394316</v>
      </c>
      <c r="I4" s="67">
        <f>'[1]GFA &amp; Dep-MYT 5th Control'!$D$4</f>
        <v>2836.2555272394316</v>
      </c>
      <c r="J4" s="67">
        <f>'[1]GFA &amp; Dep-MYT 5th Control'!$D$4</f>
        <v>2836.2555272394316</v>
      </c>
    </row>
    <row r="5" spans="2:10" ht="13.5" thickBot="1" x14ac:dyDescent="0.25"/>
    <row r="6" spans="2:10" ht="13.5" thickBot="1" x14ac:dyDescent="0.25">
      <c r="B6" s="130" t="s">
        <v>29</v>
      </c>
      <c r="C6" s="133"/>
      <c r="D6" s="133"/>
      <c r="E6" s="133"/>
      <c r="F6" s="133"/>
      <c r="G6" s="133"/>
      <c r="H6" s="133"/>
      <c r="I6" s="133"/>
      <c r="J6" s="134"/>
    </row>
    <row r="7" spans="2:10" x14ac:dyDescent="0.2">
      <c r="B7" s="63" t="s">
        <v>1</v>
      </c>
      <c r="C7" s="64"/>
      <c r="D7" s="68" t="s">
        <v>2</v>
      </c>
      <c r="E7" s="68" t="s">
        <v>26</v>
      </c>
      <c r="F7" s="1" t="s">
        <v>14</v>
      </c>
      <c r="G7" s="1" t="s">
        <v>15</v>
      </c>
      <c r="H7" s="1" t="s">
        <v>16</v>
      </c>
      <c r="I7" s="1" t="s">
        <v>17</v>
      </c>
      <c r="J7" s="1" t="s">
        <v>18</v>
      </c>
    </row>
    <row r="8" spans="2:10" ht="13.5" thickBot="1" x14ac:dyDescent="0.25">
      <c r="B8" s="35">
        <v>1</v>
      </c>
      <c r="C8" s="66" t="s">
        <v>32</v>
      </c>
      <c r="D8" s="69" t="s">
        <v>33</v>
      </c>
      <c r="E8" s="67">
        <f>'[1]GFA &amp; Dep-MYT 5th Control'!$D$5</f>
        <v>6925.103324131238</v>
      </c>
      <c r="F8" s="67">
        <f>'[1]GFA &amp; Dep-MYT 5th Control'!E5</f>
        <v>7668.8375924762031</v>
      </c>
      <c r="G8" s="67">
        <f>'[1]GFA &amp; Dep-MYT 5th Control'!F5</f>
        <v>8468.558416550135</v>
      </c>
      <c r="H8" s="67">
        <f>'[1]GFA &amp; Dep-MYT 5th Control'!$D$5</f>
        <v>6925.103324131238</v>
      </c>
      <c r="I8" s="67">
        <f>'[1]GFA &amp; Dep-MYT 5th Control'!$D$5</f>
        <v>6925.103324131238</v>
      </c>
      <c r="J8" s="67">
        <f>'[1]GFA &amp; Dep-MYT 5th Control'!$D$5</f>
        <v>6925.103324131238</v>
      </c>
    </row>
    <row r="9" spans="2:10" ht="13.5" thickBot="1" x14ac:dyDescent="0.25"/>
    <row r="10" spans="2:10" ht="13.5" thickBot="1" x14ac:dyDescent="0.25">
      <c r="B10" s="130" t="s">
        <v>30</v>
      </c>
      <c r="C10" s="131"/>
      <c r="D10" s="131"/>
      <c r="E10" s="131"/>
      <c r="F10" s="131"/>
      <c r="G10" s="131"/>
      <c r="H10" s="131"/>
      <c r="I10" s="131"/>
      <c r="J10" s="132"/>
    </row>
    <row r="11" spans="2:10" x14ac:dyDescent="0.2">
      <c r="B11" s="63" t="s">
        <v>1</v>
      </c>
      <c r="C11" s="64"/>
      <c r="D11" s="68" t="s">
        <v>2</v>
      </c>
      <c r="E11" s="68" t="s">
        <v>26</v>
      </c>
      <c r="F11" s="1" t="s">
        <v>14</v>
      </c>
      <c r="G11" s="1" t="s">
        <v>15</v>
      </c>
      <c r="H11" s="1" t="s">
        <v>16</v>
      </c>
      <c r="I11" s="1" t="s">
        <v>17</v>
      </c>
      <c r="J11" s="1" t="s">
        <v>18</v>
      </c>
    </row>
    <row r="12" spans="2:10" ht="13.5" thickBot="1" x14ac:dyDescent="0.25">
      <c r="B12" s="35">
        <v>1</v>
      </c>
      <c r="C12" s="66" t="s">
        <v>32</v>
      </c>
      <c r="D12" s="69" t="s">
        <v>33</v>
      </c>
      <c r="E12" s="67">
        <f>'[1]GFA &amp; Dep-MYT 5th Control'!$D$6</f>
        <v>13195.179098857199</v>
      </c>
      <c r="F12" s="67">
        <f>'[1]GFA &amp; Dep-MYT 5th Control'!E6</f>
        <v>14533.799884352064</v>
      </c>
      <c r="G12" s="67">
        <f>'[1]GFA &amp; Dep-MYT 5th Control'!F6</f>
        <v>15962.341223852558</v>
      </c>
      <c r="H12" s="67">
        <f>'[1]GFA &amp; Dep-MYT 5th Control'!$D$6</f>
        <v>13195.179098857199</v>
      </c>
      <c r="I12" s="67">
        <f>'[1]GFA &amp; Dep-MYT 5th Control'!$D$6</f>
        <v>13195.179098857199</v>
      </c>
      <c r="J12" s="67">
        <f>'[1]GFA &amp; Dep-MYT 5th Control'!$D$6</f>
        <v>13195.179098857199</v>
      </c>
    </row>
    <row r="13" spans="2:10" ht="13.5" thickBot="1" x14ac:dyDescent="0.25"/>
    <row r="14" spans="2:10" ht="13.5" thickBot="1" x14ac:dyDescent="0.25">
      <c r="B14" s="130" t="s">
        <v>31</v>
      </c>
      <c r="C14" s="131"/>
      <c r="D14" s="131"/>
      <c r="E14" s="131"/>
      <c r="F14" s="131"/>
      <c r="G14" s="131"/>
      <c r="H14" s="131"/>
      <c r="I14" s="131"/>
      <c r="J14" s="132"/>
    </row>
    <row r="15" spans="2:10" x14ac:dyDescent="0.2">
      <c r="B15" s="63" t="s">
        <v>1</v>
      </c>
      <c r="C15" s="64"/>
      <c r="D15" s="68" t="s">
        <v>2</v>
      </c>
      <c r="E15" s="68" t="s">
        <v>26</v>
      </c>
      <c r="F15" s="1" t="s">
        <v>14</v>
      </c>
      <c r="G15" s="1" t="s">
        <v>15</v>
      </c>
      <c r="H15" s="1" t="s">
        <v>16</v>
      </c>
      <c r="I15" s="1" t="s">
        <v>17</v>
      </c>
      <c r="J15" s="1" t="s">
        <v>18</v>
      </c>
    </row>
    <row r="16" spans="2:10" ht="13.5" thickBot="1" x14ac:dyDescent="0.25">
      <c r="B16" s="35">
        <v>1</v>
      </c>
      <c r="C16" s="66" t="s">
        <v>32</v>
      </c>
      <c r="D16" s="69" t="s">
        <v>33</v>
      </c>
      <c r="E16" s="67">
        <f>E12+E8+E4</f>
        <v>22956.537950227867</v>
      </c>
      <c r="F16" s="67">
        <f>F12+F8+F4</f>
        <v>25363.921835923309</v>
      </c>
      <c r="G16" s="67">
        <f>G12+G8+G4</f>
        <v>27934.038491397761</v>
      </c>
      <c r="H16" s="67">
        <f t="shared" ref="H16:J16" si="0">H12+H8+H4</f>
        <v>22956.537950227867</v>
      </c>
      <c r="I16" s="67">
        <f t="shared" si="0"/>
        <v>22956.537950227867</v>
      </c>
      <c r="J16" s="67">
        <f t="shared" si="0"/>
        <v>22956.537950227867</v>
      </c>
    </row>
    <row r="17" spans="1:16" ht="13.5" thickBot="1" x14ac:dyDescent="0.25"/>
    <row r="18" spans="1:16" ht="21" customHeight="1" x14ac:dyDescent="0.2">
      <c r="A18" s="6"/>
      <c r="B18" s="141" t="s">
        <v>3</v>
      </c>
      <c r="C18" s="142"/>
      <c r="D18" s="142"/>
      <c r="E18" s="142"/>
      <c r="F18" s="142"/>
      <c r="G18" s="142"/>
      <c r="H18" s="142"/>
      <c r="I18" s="142"/>
      <c r="J18" s="143"/>
    </row>
    <row r="19" spans="1:16" ht="25.5" customHeight="1" x14ac:dyDescent="0.2">
      <c r="A19" s="6"/>
      <c r="B19" s="55" t="s">
        <v>1</v>
      </c>
      <c r="C19" s="19" t="s">
        <v>4</v>
      </c>
      <c r="D19" s="18"/>
      <c r="E19" s="19" t="s">
        <v>26</v>
      </c>
      <c r="F19" s="53" t="s">
        <v>14</v>
      </c>
      <c r="G19" s="53" t="s">
        <v>15</v>
      </c>
      <c r="H19" s="53" t="s">
        <v>16</v>
      </c>
      <c r="I19" s="53" t="s">
        <v>17</v>
      </c>
      <c r="J19" s="56" t="s">
        <v>18</v>
      </c>
    </row>
    <row r="20" spans="1:16" s="22" customFormat="1" x14ac:dyDescent="0.2">
      <c r="A20" s="52"/>
      <c r="B20" s="36">
        <v>1</v>
      </c>
      <c r="C20" s="20" t="s">
        <v>19</v>
      </c>
      <c r="D20" s="21"/>
      <c r="E20" s="54">
        <f>'[1]Dist ARR'!G5</f>
        <v>3152.0970000000002</v>
      </c>
      <c r="F20" s="54">
        <f>'[1]Dist ARR'!H5</f>
        <v>3603.8583151204007</v>
      </c>
      <c r="G20" s="54">
        <f>'[2]Dist ARR'!$I$5</f>
        <v>3822.6308115449069</v>
      </c>
      <c r="H20" s="54">
        <f>'[1]Dist ARR'!J5</f>
        <v>4747.5483202602436</v>
      </c>
      <c r="I20" s="54">
        <f>'[1]Dist ARR'!K5</f>
        <v>5097.5908865709052</v>
      </c>
      <c r="J20" s="57">
        <f>'[1]Dist ARR'!L5</f>
        <v>5475.1143008088748</v>
      </c>
    </row>
    <row r="21" spans="1:16" s="22" customFormat="1" x14ac:dyDescent="0.2">
      <c r="A21" s="52"/>
      <c r="B21" s="36">
        <v>2</v>
      </c>
      <c r="C21" s="17" t="s">
        <v>5</v>
      </c>
      <c r="D21" s="21"/>
      <c r="E21" s="23">
        <f>'[1]Dist ARR'!G6</f>
        <v>786.41659713530009</v>
      </c>
      <c r="F21" s="23">
        <f>'[1]Dist ARR'!H6</f>
        <v>784.29406775299378</v>
      </c>
      <c r="G21" s="23">
        <f>'[2]Dist ARR'!$I$6</f>
        <v>830.80690010636192</v>
      </c>
      <c r="H21" s="23">
        <f>'[1]Dist ARR'!J6</f>
        <v>904.84808896685524</v>
      </c>
      <c r="I21" s="23">
        <f>'[1]Dist ARR'!K6</f>
        <v>1004.0785791909668</v>
      </c>
      <c r="J21" s="58">
        <f>'[1]Dist ARR'!L6</f>
        <v>1126.5975399077574</v>
      </c>
    </row>
    <row r="22" spans="1:16" s="22" customFormat="1" x14ac:dyDescent="0.2">
      <c r="A22" s="52"/>
      <c r="B22" s="36">
        <v>3</v>
      </c>
      <c r="C22" s="17" t="s">
        <v>20</v>
      </c>
      <c r="D22" s="21"/>
      <c r="E22" s="23">
        <f>'[1]Dist ARR'!G7</f>
        <v>408.39621645312411</v>
      </c>
      <c r="F22" s="23">
        <f>'[1]Dist ARR'!H7</f>
        <v>429.08685178924486</v>
      </c>
      <c r="G22" s="23">
        <f>'[2]Dist ARR'!$I$7</f>
        <v>452.83190237014361</v>
      </c>
      <c r="H22" s="23">
        <f>'[1]Dist ARR'!J7</f>
        <v>516.7156954728348</v>
      </c>
      <c r="I22" s="23">
        <f>'[1]Dist ARR'!K7</f>
        <v>622.51232428019614</v>
      </c>
      <c r="J22" s="58">
        <f>'[1]Dist ARR'!L7</f>
        <v>761.98382904478535</v>
      </c>
    </row>
    <row r="23" spans="1:16" s="22" customFormat="1" x14ac:dyDescent="0.2">
      <c r="A23" s="52"/>
      <c r="B23" s="36">
        <v>4</v>
      </c>
      <c r="C23" s="17" t="s">
        <v>21</v>
      </c>
      <c r="D23" s="21"/>
      <c r="E23" s="23">
        <f>'[1]Dist ARR'!G8</f>
        <v>106.53576362288995</v>
      </c>
      <c r="F23" s="23">
        <f>'[1]Dist ARR'!H8</f>
        <v>124.79153448128247</v>
      </c>
      <c r="G23" s="23">
        <f>'[2]Dist ARR'!$I$8</f>
        <v>127.39807901770052</v>
      </c>
      <c r="H23" s="23">
        <f>'[1]Dist ARR'!J8</f>
        <v>161.75362626120182</v>
      </c>
      <c r="I23" s="23">
        <f>'[1]Dist ARR'!K8</f>
        <v>177.58857522821836</v>
      </c>
      <c r="J23" s="58">
        <f>'[1]Dist ARR'!L8</f>
        <v>195.78059397425616</v>
      </c>
    </row>
    <row r="24" spans="1:16" s="22" customFormat="1" x14ac:dyDescent="0.2">
      <c r="A24" s="52"/>
      <c r="B24" s="36">
        <v>5</v>
      </c>
      <c r="C24" s="17" t="s">
        <v>22</v>
      </c>
      <c r="D24" s="21"/>
      <c r="E24" s="23">
        <f>'[1]Dist ARR'!G9</f>
        <v>170.26988878564671</v>
      </c>
      <c r="F24" s="23">
        <f>'[1]Dist ARR'!H9</f>
        <v>170.21572085517303</v>
      </c>
      <c r="G24" s="23">
        <f>'[2]Dist ARR'!$I$9</f>
        <v>306.89472631185248</v>
      </c>
      <c r="H24" s="23">
        <f>'[1]Dist ARR'!J9</f>
        <v>337.08065445457106</v>
      </c>
      <c r="I24" s="23">
        <f>'[1]Dist ARR'!K9</f>
        <v>429.68990943280443</v>
      </c>
      <c r="J24" s="58">
        <f>'[1]Dist ARR'!L9</f>
        <v>541.87066403145241</v>
      </c>
    </row>
    <row r="25" spans="1:16" s="22" customFormat="1" x14ac:dyDescent="0.2">
      <c r="A25" s="52"/>
      <c r="B25" s="36"/>
      <c r="C25" s="24" t="s">
        <v>6</v>
      </c>
      <c r="D25" s="21"/>
      <c r="E25" s="25">
        <f>'[1]Dist ARR'!G10</f>
        <v>4623.715465996961</v>
      </c>
      <c r="F25" s="25">
        <f>'[1]Dist ARR'!H10</f>
        <v>5112.2464899990955</v>
      </c>
      <c r="G25" s="25">
        <f>'[2]Dist ARR'!$I$10</f>
        <v>5540.5624193509648</v>
      </c>
      <c r="H25" s="25">
        <f>'[1]Dist ARR'!J10</f>
        <v>6667.9463854157075</v>
      </c>
      <c r="I25" s="25">
        <f>'[1]Dist ARR'!K10</f>
        <v>7331.4602747030913</v>
      </c>
      <c r="J25" s="59">
        <f>'[1]Dist ARR'!L10</f>
        <v>8101.3469277671265</v>
      </c>
    </row>
    <row r="26" spans="1:16" s="22" customFormat="1" x14ac:dyDescent="0.2">
      <c r="A26" s="52"/>
      <c r="B26" s="36">
        <v>6</v>
      </c>
      <c r="C26" s="20" t="s">
        <v>23</v>
      </c>
      <c r="D26" s="21"/>
      <c r="E26" s="23">
        <f>'[1]Dist ARR'!G12</f>
        <v>49.84</v>
      </c>
      <c r="F26" s="23">
        <f>'[1]Dist ARR'!H12</f>
        <v>1.21</v>
      </c>
      <c r="G26" s="23">
        <f>'[2]Dist ARR'!$I$12</f>
        <v>1.19</v>
      </c>
      <c r="H26" s="23">
        <f>'[1]Dist ARR'!J12</f>
        <v>0</v>
      </c>
      <c r="I26" s="23">
        <f>'[1]Dist ARR'!K12</f>
        <v>0</v>
      </c>
      <c r="J26" s="58">
        <f>'[1]Dist ARR'!L12</f>
        <v>0</v>
      </c>
    </row>
    <row r="27" spans="1:16" s="22" customFormat="1" x14ac:dyDescent="0.2">
      <c r="A27" s="52"/>
      <c r="B27" s="36">
        <v>7</v>
      </c>
      <c r="C27" s="20" t="s">
        <v>24</v>
      </c>
      <c r="D27" s="21"/>
      <c r="E27" s="23">
        <f>'[1]Dist ARR'!G13</f>
        <v>150.54</v>
      </c>
      <c r="F27" s="23">
        <f>'[1]Dist ARR'!H13</f>
        <v>130.8048</v>
      </c>
      <c r="G27" s="23">
        <f>'[3]NTI proj'!$C$46</f>
        <v>125.4</v>
      </c>
      <c r="H27" s="23">
        <f>'[1]Dist ARR'!J13</f>
        <v>143.77882708800001</v>
      </c>
      <c r="I27" s="23">
        <f>'[1]Dist ARR'!K13</f>
        <v>146.65440362976003</v>
      </c>
      <c r="J27" s="58">
        <f>'[1]Dist ARR'!L13</f>
        <v>149.58749170235524</v>
      </c>
    </row>
    <row r="28" spans="1:16" s="22" customFormat="1" x14ac:dyDescent="0.2">
      <c r="A28" s="52"/>
      <c r="B28" s="36">
        <v>8</v>
      </c>
      <c r="C28" s="17" t="s">
        <v>25</v>
      </c>
      <c r="D28" s="21"/>
      <c r="E28" s="23">
        <f>'[1]Dist ARR'!G14</f>
        <v>0</v>
      </c>
      <c r="F28" s="23">
        <f>'[1]Dist ARR'!H14</f>
        <v>0</v>
      </c>
      <c r="G28" s="23">
        <f>'[1]Dist ARR'!I14</f>
        <v>0</v>
      </c>
      <c r="H28" s="23">
        <f>'[1]Dist ARR'!J14</f>
        <v>0</v>
      </c>
      <c r="I28" s="23">
        <f>'[1]Dist ARR'!K14</f>
        <v>0</v>
      </c>
      <c r="J28" s="58">
        <f>'[1]Dist ARR'!L14</f>
        <v>0</v>
      </c>
    </row>
    <row r="29" spans="1:16" s="22" customFormat="1" ht="13.5" thickBot="1" x14ac:dyDescent="0.25">
      <c r="A29" s="52"/>
      <c r="B29" s="37"/>
      <c r="C29" s="26" t="s">
        <v>7</v>
      </c>
      <c r="D29" s="27"/>
      <c r="E29" s="28">
        <f>'[1]Dist ARR'!G15</f>
        <v>4423.3354659969609</v>
      </c>
      <c r="F29" s="28">
        <f>'[1]Dist ARR'!H15</f>
        <v>4980.2316899990956</v>
      </c>
      <c r="G29" s="28">
        <f>'[3]Dist ARR'!$I$15</f>
        <v>5414.0776132544725</v>
      </c>
      <c r="H29" s="28">
        <f>'[1]Dist ARR'!J15</f>
        <v>6024.2650583277073</v>
      </c>
      <c r="I29" s="28">
        <f>'[1]Dist ARR'!K15</f>
        <v>6684.9033710733311</v>
      </c>
      <c r="J29" s="60">
        <f>'[1]Dist ARR'!L15</f>
        <v>7451.8569360647707</v>
      </c>
      <c r="K29" s="29"/>
      <c r="L29" s="29"/>
      <c r="M29" s="29"/>
      <c r="N29" s="29"/>
      <c r="O29" s="29"/>
      <c r="P29" s="29"/>
    </row>
    <row r="30" spans="1:16" s="22" customFormat="1" ht="13.5" thickBot="1" x14ac:dyDescent="0.25">
      <c r="A30" s="52"/>
      <c r="B30" s="70"/>
      <c r="C30" s="71"/>
      <c r="D30" s="72"/>
      <c r="E30" s="73"/>
      <c r="F30" s="73"/>
      <c r="G30" s="73"/>
      <c r="H30" s="73"/>
      <c r="I30" s="73"/>
      <c r="J30" s="73"/>
      <c r="K30" s="29"/>
      <c r="L30" s="29"/>
      <c r="M30" s="29"/>
      <c r="N30" s="29"/>
      <c r="O30" s="29"/>
      <c r="P30" s="29"/>
    </row>
    <row r="31" spans="1:16" s="22" customFormat="1" ht="13.5" thickBot="1" x14ac:dyDescent="0.25">
      <c r="A31" s="52"/>
      <c r="B31" s="135" t="s">
        <v>34</v>
      </c>
      <c r="C31" s="136"/>
      <c r="D31" s="136"/>
      <c r="E31" s="136"/>
      <c r="F31" s="136"/>
      <c r="G31" s="136"/>
      <c r="H31" s="136"/>
      <c r="I31" s="136"/>
      <c r="J31" s="137"/>
      <c r="K31" s="29"/>
      <c r="L31" s="29"/>
      <c r="M31" s="29"/>
      <c r="N31" s="29"/>
      <c r="O31" s="29"/>
      <c r="P31" s="29"/>
    </row>
    <row r="32" spans="1:16" s="22" customFormat="1" x14ac:dyDescent="0.2">
      <c r="A32" s="52"/>
      <c r="B32" s="55" t="s">
        <v>1</v>
      </c>
      <c r="C32" s="19" t="s">
        <v>4</v>
      </c>
      <c r="D32" s="18"/>
      <c r="E32" s="19" t="s">
        <v>26</v>
      </c>
      <c r="F32" s="53" t="s">
        <v>14</v>
      </c>
      <c r="G32" s="53" t="s">
        <v>15</v>
      </c>
      <c r="H32" s="53" t="s">
        <v>16</v>
      </c>
      <c r="I32" s="53" t="s">
        <v>17</v>
      </c>
      <c r="J32" s="56" t="s">
        <v>18</v>
      </c>
      <c r="K32" s="29"/>
      <c r="L32" s="29"/>
      <c r="M32" s="29"/>
      <c r="N32" s="29"/>
      <c r="O32" s="29"/>
      <c r="P32" s="29"/>
    </row>
    <row r="33" spans="1:16" s="22" customFormat="1" x14ac:dyDescent="0.2">
      <c r="A33" s="52"/>
      <c r="B33" s="36">
        <v>1</v>
      </c>
      <c r="C33" s="20" t="s">
        <v>19</v>
      </c>
      <c r="D33" s="72"/>
      <c r="E33" s="54">
        <f>E$4/E$16*E20</f>
        <v>389.43818784992754</v>
      </c>
      <c r="F33" s="54">
        <f t="shared" ref="F33:J33" si="1">F$4/F$16*F20</f>
        <v>449.17426404653708</v>
      </c>
      <c r="G33" s="128">
        <f>G$4/G$16*G20</f>
        <v>479.38669924356174</v>
      </c>
      <c r="H33" s="54">
        <f t="shared" si="1"/>
        <v>586.55447931079425</v>
      </c>
      <c r="I33" s="54">
        <f t="shared" si="1"/>
        <v>629.80186119477889</v>
      </c>
      <c r="J33" s="57">
        <f t="shared" si="1"/>
        <v>676.44447222856127</v>
      </c>
      <c r="K33" s="29"/>
      <c r="L33" s="29"/>
      <c r="M33" s="29"/>
      <c r="N33" s="29"/>
      <c r="O33" s="29"/>
      <c r="P33" s="29"/>
    </row>
    <row r="34" spans="1:16" s="22" customFormat="1" x14ac:dyDescent="0.2">
      <c r="A34" s="52"/>
      <c r="B34" s="36">
        <v>2</v>
      </c>
      <c r="C34" s="17" t="s">
        <v>5</v>
      </c>
      <c r="D34" s="72"/>
      <c r="E34" s="54">
        <f t="shared" ref="E34:J37" si="2">E$4/E$16*E21</f>
        <v>97.160923183353106</v>
      </c>
      <c r="F34" s="54">
        <f t="shared" si="2"/>
        <v>97.752097856057489</v>
      </c>
      <c r="G34" s="128">
        <f>G$4/G$16*G21</f>
        <v>104.18944365433013</v>
      </c>
      <c r="H34" s="54">
        <f t="shared" si="2"/>
        <v>111.79300638486764</v>
      </c>
      <c r="I34" s="54">
        <f t="shared" si="2"/>
        <v>124.05282652756564</v>
      </c>
      <c r="J34" s="57">
        <f t="shared" si="2"/>
        <v>139.18991210545343</v>
      </c>
      <c r="K34" s="29"/>
      <c r="L34" s="29"/>
      <c r="M34" s="29"/>
      <c r="N34" s="29"/>
      <c r="O34" s="29"/>
      <c r="P34" s="29"/>
    </row>
    <row r="35" spans="1:16" s="22" customFormat="1" x14ac:dyDescent="0.2">
      <c r="A35" s="52"/>
      <c r="B35" s="36">
        <v>3</v>
      </c>
      <c r="C35" s="17" t="s">
        <v>20</v>
      </c>
      <c r="D35" s="72"/>
      <c r="E35" s="54">
        <f t="shared" si="2"/>
        <v>50.456912480888569</v>
      </c>
      <c r="F35" s="54">
        <f t="shared" si="2"/>
        <v>53.480118809288022</v>
      </c>
      <c r="G35" s="128">
        <f>G$4/G$16*G22</f>
        <v>56.788531692306677</v>
      </c>
      <c r="H35" s="54">
        <f t="shared" si="2"/>
        <v>63.83966739556422</v>
      </c>
      <c r="I35" s="54">
        <f t="shared" si="2"/>
        <v>76.910726884967701</v>
      </c>
      <c r="J35" s="57">
        <f t="shared" si="2"/>
        <v>94.142281012973328</v>
      </c>
      <c r="K35" s="29"/>
      <c r="L35" s="29"/>
      <c r="M35" s="29"/>
      <c r="N35" s="29"/>
      <c r="O35" s="29"/>
      <c r="P35" s="29"/>
    </row>
    <row r="36" spans="1:16" s="22" customFormat="1" x14ac:dyDescent="0.2">
      <c r="A36" s="52"/>
      <c r="B36" s="36">
        <v>4</v>
      </c>
      <c r="C36" s="17" t="s">
        <v>21</v>
      </c>
      <c r="D36" s="72"/>
      <c r="E36" s="54">
        <f t="shared" si="2"/>
        <v>13.162378799417178</v>
      </c>
      <c r="F36" s="54">
        <f t="shared" si="2"/>
        <v>15.553648550690994</v>
      </c>
      <c r="G36" s="128">
        <f>G$4/G$16*G23</f>
        <v>15.976678785148868</v>
      </c>
      <c r="H36" s="54">
        <f t="shared" si="2"/>
        <v>19.984486229109347</v>
      </c>
      <c r="I36" s="54">
        <f t="shared" si="2"/>
        <v>21.940877111246223</v>
      </c>
      <c r="J36" s="57">
        <f t="shared" si="2"/>
        <v>24.18848142475208</v>
      </c>
      <c r="K36" s="29"/>
      <c r="L36" s="29"/>
      <c r="M36" s="29"/>
      <c r="N36" s="29"/>
      <c r="O36" s="29"/>
      <c r="P36" s="29"/>
    </row>
    <row r="37" spans="1:16" s="22" customFormat="1" x14ac:dyDescent="0.2">
      <c r="A37" s="52"/>
      <c r="B37" s="36">
        <v>5</v>
      </c>
      <c r="C37" s="17" t="s">
        <v>22</v>
      </c>
      <c r="D37" s="72"/>
      <c r="E37" s="54">
        <f t="shared" si="2"/>
        <v>21.036661287419442</v>
      </c>
      <c r="F37" s="54">
        <f t="shared" si="2"/>
        <v>21.21518507636414</v>
      </c>
      <c r="G37" s="128">
        <f>G$4/G$16*G24</f>
        <v>38.486910485199729</v>
      </c>
      <c r="H37" s="54">
        <f t="shared" si="2"/>
        <v>41.645951641099799</v>
      </c>
      <c r="I37" s="54">
        <f t="shared" si="2"/>
        <v>53.087725303793263</v>
      </c>
      <c r="J37" s="57">
        <f t="shared" si="2"/>
        <v>66.947536655580635</v>
      </c>
      <c r="K37" s="29"/>
      <c r="L37" s="29"/>
      <c r="M37" s="29"/>
      <c r="N37" s="29"/>
      <c r="O37" s="29"/>
      <c r="P37" s="29"/>
    </row>
    <row r="38" spans="1:16" s="22" customFormat="1" x14ac:dyDescent="0.2">
      <c r="A38" s="52"/>
      <c r="B38" s="36"/>
      <c r="C38" s="24" t="s">
        <v>6</v>
      </c>
      <c r="D38" s="72"/>
      <c r="E38" s="25">
        <f>SUM(E33:E37)</f>
        <v>571.25506360100587</v>
      </c>
      <c r="F38" s="25">
        <f t="shared" ref="F38:J38" si="3">SUM(F33:F37)</f>
        <v>637.17531433893771</v>
      </c>
      <c r="G38" s="25">
        <f>SUM(G33:G37)</f>
        <v>694.82826386054717</v>
      </c>
      <c r="H38" s="25">
        <f t="shared" si="3"/>
        <v>823.81759096143537</v>
      </c>
      <c r="I38" s="25">
        <f t="shared" si="3"/>
        <v>905.7940170223518</v>
      </c>
      <c r="J38" s="59">
        <f t="shared" si="3"/>
        <v>1000.9126834273208</v>
      </c>
      <c r="K38" s="29"/>
      <c r="L38" s="29"/>
      <c r="M38" s="29"/>
      <c r="N38" s="29"/>
      <c r="O38" s="29"/>
      <c r="P38" s="29"/>
    </row>
    <row r="39" spans="1:16" s="22" customFormat="1" x14ac:dyDescent="0.2">
      <c r="A39" s="52"/>
      <c r="B39" s="36">
        <v>6</v>
      </c>
      <c r="C39" s="20" t="s">
        <v>23</v>
      </c>
      <c r="D39" s="72"/>
      <c r="E39" s="54">
        <f t="shared" ref="E39:J41" si="4">E$4/E$16*E26</f>
        <v>6.1576782955728806</v>
      </c>
      <c r="F39" s="54">
        <f t="shared" si="4"/>
        <v>0.15081082883197425</v>
      </c>
      <c r="G39" s="128">
        <f>G$4/G$16*G26</f>
        <v>0.14923496414483309</v>
      </c>
      <c r="H39" s="54">
        <f t="shared" si="4"/>
        <v>0</v>
      </c>
      <c r="I39" s="54">
        <f t="shared" si="4"/>
        <v>0</v>
      </c>
      <c r="J39" s="57">
        <f t="shared" si="4"/>
        <v>0</v>
      </c>
      <c r="K39" s="29"/>
      <c r="L39" s="29"/>
      <c r="M39" s="29"/>
      <c r="N39" s="29"/>
      <c r="O39" s="29"/>
      <c r="P39" s="29"/>
    </row>
    <row r="40" spans="1:16" s="22" customFormat="1" x14ac:dyDescent="0.2">
      <c r="A40" s="52"/>
      <c r="B40" s="36">
        <v>7</v>
      </c>
      <c r="C40" s="20" t="s">
        <v>24</v>
      </c>
      <c r="D40" s="72"/>
      <c r="E40" s="54">
        <f t="shared" si="4"/>
        <v>18.599054787631246</v>
      </c>
      <c r="F40" s="54">
        <f t="shared" si="4"/>
        <v>16.303124217521177</v>
      </c>
      <c r="G40" s="128">
        <f>G$4/G$16*G27</f>
        <v>15.726104625010144</v>
      </c>
      <c r="H40" s="54">
        <f t="shared" si="4"/>
        <v>17.763719159765323</v>
      </c>
      <c r="I40" s="54">
        <f t="shared" si="4"/>
        <v>18.118993542960631</v>
      </c>
      <c r="J40" s="57">
        <f t="shared" si="4"/>
        <v>18.481373413819846</v>
      </c>
      <c r="K40" s="29"/>
      <c r="L40" s="29"/>
      <c r="M40" s="29"/>
      <c r="N40" s="29"/>
      <c r="O40" s="29"/>
      <c r="P40" s="29"/>
    </row>
    <row r="41" spans="1:16" s="22" customFormat="1" x14ac:dyDescent="0.2">
      <c r="A41" s="52"/>
      <c r="B41" s="36">
        <v>8</v>
      </c>
      <c r="C41" s="17" t="s">
        <v>25</v>
      </c>
      <c r="D41" s="72"/>
      <c r="E41" s="54">
        <f t="shared" si="4"/>
        <v>0</v>
      </c>
      <c r="F41" s="54">
        <f t="shared" si="4"/>
        <v>0</v>
      </c>
      <c r="G41" s="54">
        <f>G$4/G$16*G28</f>
        <v>0</v>
      </c>
      <c r="H41" s="54">
        <f t="shared" si="4"/>
        <v>0</v>
      </c>
      <c r="I41" s="54">
        <f t="shared" si="4"/>
        <v>0</v>
      </c>
      <c r="J41" s="57">
        <f t="shared" si="4"/>
        <v>0</v>
      </c>
      <c r="K41" s="29"/>
      <c r="L41" s="29"/>
      <c r="M41" s="29"/>
      <c r="N41" s="29"/>
      <c r="O41" s="29"/>
      <c r="P41" s="29"/>
    </row>
    <row r="42" spans="1:16" s="22" customFormat="1" ht="13.5" thickBot="1" x14ac:dyDescent="0.25">
      <c r="A42" s="52"/>
      <c r="B42" s="37"/>
      <c r="C42" s="26" t="s">
        <v>7</v>
      </c>
      <c r="D42" s="74"/>
      <c r="E42" s="28">
        <f>E38-SUM(E39:E41)</f>
        <v>546.49833051780172</v>
      </c>
      <c r="F42" s="28">
        <f t="shared" ref="F42:J42" si="5">F38-SUM(F39:F41)</f>
        <v>620.72137929258452</v>
      </c>
      <c r="G42" s="28">
        <f>G38-SUM(G39:G41)</f>
        <v>678.95292427139213</v>
      </c>
      <c r="H42" s="28">
        <f t="shared" si="5"/>
        <v>806.05387180167008</v>
      </c>
      <c r="I42" s="28">
        <f t="shared" si="5"/>
        <v>887.67502347939114</v>
      </c>
      <c r="J42" s="60">
        <f t="shared" si="5"/>
        <v>982.43131001350093</v>
      </c>
      <c r="K42" s="29"/>
      <c r="L42" s="29"/>
      <c r="M42" s="29"/>
      <c r="N42" s="29"/>
      <c r="O42" s="29"/>
      <c r="P42" s="29"/>
    </row>
    <row r="43" spans="1:16" s="22" customFormat="1" ht="13.5" thickBot="1" x14ac:dyDescent="0.25">
      <c r="A43" s="52"/>
      <c r="B43" s="70"/>
      <c r="C43" s="71"/>
      <c r="D43" s="72"/>
      <c r="E43" s="73"/>
      <c r="F43" s="73"/>
      <c r="G43" s="73"/>
      <c r="H43" s="73"/>
      <c r="I43" s="73"/>
      <c r="J43" s="73"/>
      <c r="K43" s="29"/>
      <c r="L43" s="29"/>
      <c r="M43" s="29"/>
      <c r="N43" s="29"/>
      <c r="O43" s="29"/>
      <c r="P43" s="29"/>
    </row>
    <row r="44" spans="1:16" s="22" customFormat="1" ht="13.5" thickBot="1" x14ac:dyDescent="0.25">
      <c r="A44" s="52"/>
      <c r="B44" s="135" t="s">
        <v>35</v>
      </c>
      <c r="C44" s="136"/>
      <c r="D44" s="136"/>
      <c r="E44" s="136"/>
      <c r="F44" s="136"/>
      <c r="G44" s="136"/>
      <c r="H44" s="136"/>
      <c r="I44" s="136"/>
      <c r="J44" s="137"/>
      <c r="K44" s="29"/>
      <c r="L44" s="29"/>
      <c r="M44" s="29"/>
      <c r="N44" s="29"/>
      <c r="O44" s="29"/>
      <c r="P44" s="29"/>
    </row>
    <row r="45" spans="1:16" s="22" customFormat="1" x14ac:dyDescent="0.2">
      <c r="A45" s="52"/>
      <c r="B45" s="55" t="s">
        <v>1</v>
      </c>
      <c r="C45" s="19" t="s">
        <v>4</v>
      </c>
      <c r="D45" s="18"/>
      <c r="E45" s="19" t="s">
        <v>26</v>
      </c>
      <c r="F45" s="53" t="s">
        <v>14</v>
      </c>
      <c r="G45" s="53" t="s">
        <v>15</v>
      </c>
      <c r="H45" s="53" t="s">
        <v>16</v>
      </c>
      <c r="I45" s="53" t="s">
        <v>17</v>
      </c>
      <c r="J45" s="56" t="s">
        <v>18</v>
      </c>
      <c r="K45" s="29"/>
      <c r="L45" s="29"/>
      <c r="M45" s="29"/>
      <c r="N45" s="29"/>
      <c r="O45" s="29"/>
      <c r="P45" s="29"/>
    </row>
    <row r="46" spans="1:16" s="22" customFormat="1" x14ac:dyDescent="0.2">
      <c r="A46" s="52"/>
      <c r="B46" s="36">
        <v>1</v>
      </c>
      <c r="C46" s="20" t="s">
        <v>19</v>
      </c>
      <c r="D46" s="72"/>
      <c r="E46" s="54">
        <f>E$8/E$16*E20</f>
        <v>950.86626128080582</v>
      </c>
      <c r="F46" s="54">
        <f t="shared" ref="F46:J46" si="6">F$8/F$16*F20</f>
        <v>1089.6344935825343</v>
      </c>
      <c r="G46" s="128">
        <f>G$8/G$16*G20</f>
        <v>1158.8790622752758</v>
      </c>
      <c r="H46" s="54">
        <f t="shared" si="6"/>
        <v>1432.1524754903885</v>
      </c>
      <c r="I46" s="54">
        <f t="shared" si="6"/>
        <v>1537.7468357898836</v>
      </c>
      <c r="J46" s="57">
        <f t="shared" si="6"/>
        <v>1651.6311094789303</v>
      </c>
      <c r="K46" s="29"/>
      <c r="L46" s="29"/>
      <c r="M46" s="29"/>
      <c r="N46" s="29"/>
      <c r="O46" s="29"/>
      <c r="P46" s="29"/>
    </row>
    <row r="47" spans="1:16" s="22" customFormat="1" x14ac:dyDescent="0.2">
      <c r="A47" s="52"/>
      <c r="B47" s="36">
        <v>2</v>
      </c>
      <c r="C47" s="17" t="s">
        <v>5</v>
      </c>
      <c r="D47" s="72"/>
      <c r="E47" s="54">
        <f t="shared" ref="E47:J50" si="7">E$8/E$16*E21</f>
        <v>237.23159836997922</v>
      </c>
      <c r="F47" s="54">
        <f t="shared" si="7"/>
        <v>237.13303759758608</v>
      </c>
      <c r="G47" s="128">
        <f>G$8/G$16*G21</f>
        <v>251.86965961224337</v>
      </c>
      <c r="H47" s="54">
        <f t="shared" si="7"/>
        <v>272.95781804398644</v>
      </c>
      <c r="I47" s="54">
        <f t="shared" si="7"/>
        <v>302.89183506327947</v>
      </c>
      <c r="J47" s="57">
        <f t="shared" si="7"/>
        <v>339.85108667031585</v>
      </c>
      <c r="K47" s="29"/>
      <c r="L47" s="29"/>
      <c r="M47" s="29"/>
      <c r="N47" s="29"/>
      <c r="O47" s="29"/>
      <c r="P47" s="29"/>
    </row>
    <row r="48" spans="1:16" s="22" customFormat="1" x14ac:dyDescent="0.2">
      <c r="A48" s="52"/>
      <c r="B48" s="36">
        <v>3</v>
      </c>
      <c r="C48" s="17" t="s">
        <v>20</v>
      </c>
      <c r="D48" s="72"/>
      <c r="E48" s="54">
        <f t="shared" si="7"/>
        <v>123.19740904547315</v>
      </c>
      <c r="F48" s="54">
        <f t="shared" si="7"/>
        <v>129.73535404836733</v>
      </c>
      <c r="G48" s="128">
        <f>G$8/G$16*G22</f>
        <v>137.28174031406232</v>
      </c>
      <c r="H48" s="54">
        <f t="shared" si="7"/>
        <v>155.87322392025555</v>
      </c>
      <c r="I48" s="54">
        <f t="shared" si="7"/>
        <v>187.78799205403089</v>
      </c>
      <c r="J48" s="57">
        <f t="shared" si="7"/>
        <v>229.8611732698098</v>
      </c>
      <c r="K48" s="29"/>
      <c r="L48" s="29"/>
      <c r="M48" s="29"/>
      <c r="N48" s="29"/>
      <c r="O48" s="29"/>
      <c r="P48" s="29"/>
    </row>
    <row r="49" spans="1:16" s="22" customFormat="1" x14ac:dyDescent="0.2">
      <c r="A49" s="52"/>
      <c r="B49" s="36">
        <v>4</v>
      </c>
      <c r="C49" s="17" t="s">
        <v>21</v>
      </c>
      <c r="D49" s="72"/>
      <c r="E49" s="54">
        <f t="shared" si="7"/>
        <v>32.137736639701451</v>
      </c>
      <c r="F49" s="54">
        <f t="shared" si="7"/>
        <v>37.730995113595846</v>
      </c>
      <c r="G49" s="128">
        <f>G$8/G$16*G23</f>
        <v>38.622345088051112</v>
      </c>
      <c r="H49" s="54">
        <f t="shared" si="7"/>
        <v>48.79483907113319</v>
      </c>
      <c r="I49" s="54">
        <f t="shared" si="7"/>
        <v>53.571633288392171</v>
      </c>
      <c r="J49" s="57">
        <f t="shared" si="7"/>
        <v>59.059464674988241</v>
      </c>
      <c r="K49" s="29"/>
      <c r="L49" s="29"/>
      <c r="M49" s="29"/>
      <c r="N49" s="29"/>
      <c r="O49" s="29"/>
      <c r="P49" s="29"/>
    </row>
    <row r="50" spans="1:16" s="22" customFormat="1" x14ac:dyDescent="0.2">
      <c r="A50" s="52"/>
      <c r="B50" s="36">
        <v>5</v>
      </c>
      <c r="C50" s="17" t="s">
        <v>22</v>
      </c>
      <c r="D50" s="72"/>
      <c r="E50" s="54">
        <f t="shared" si="7"/>
        <v>51.363867469277274</v>
      </c>
      <c r="F50" s="54">
        <f t="shared" si="7"/>
        <v>51.465097841288483</v>
      </c>
      <c r="G50" s="128">
        <f>G$8/G$16*G24</f>
        <v>93.039032587552015</v>
      </c>
      <c r="H50" s="54">
        <f t="shared" si="7"/>
        <v>101.68425072302824</v>
      </c>
      <c r="I50" s="54">
        <f t="shared" si="7"/>
        <v>129.62089608678247</v>
      </c>
      <c r="J50" s="57">
        <f t="shared" si="7"/>
        <v>163.46150908596238</v>
      </c>
      <c r="K50" s="29"/>
      <c r="L50" s="29"/>
      <c r="M50" s="29"/>
      <c r="N50" s="29"/>
      <c r="O50" s="29"/>
      <c r="P50" s="29"/>
    </row>
    <row r="51" spans="1:16" s="22" customFormat="1" x14ac:dyDescent="0.2">
      <c r="A51" s="52"/>
      <c r="B51" s="36"/>
      <c r="C51" s="24" t="s">
        <v>6</v>
      </c>
      <c r="D51" s="72"/>
      <c r="E51" s="25">
        <f>SUM(E46:E50)</f>
        <v>1394.7968728052369</v>
      </c>
      <c r="F51" s="25">
        <f t="shared" ref="F51:J51" si="8">SUM(F46:F50)</f>
        <v>1545.698978183372</v>
      </c>
      <c r="G51" s="25">
        <f>SUM(G46:G50)</f>
        <v>1679.6918398771845</v>
      </c>
      <c r="H51" s="25">
        <f t="shared" si="8"/>
        <v>2011.462607248792</v>
      </c>
      <c r="I51" s="25">
        <f t="shared" si="8"/>
        <v>2211.6191922823687</v>
      </c>
      <c r="J51" s="59">
        <f t="shared" si="8"/>
        <v>2443.8643431800069</v>
      </c>
      <c r="K51" s="29"/>
      <c r="L51" s="29"/>
      <c r="M51" s="29"/>
      <c r="N51" s="29"/>
      <c r="O51" s="29"/>
      <c r="P51" s="29"/>
    </row>
    <row r="52" spans="1:16" s="22" customFormat="1" x14ac:dyDescent="0.2">
      <c r="A52" s="52"/>
      <c r="B52" s="36">
        <v>6</v>
      </c>
      <c r="C52" s="20" t="s">
        <v>23</v>
      </c>
      <c r="D52" s="72"/>
      <c r="E52" s="54">
        <f>E$8/E$16*E26</f>
        <v>15.034808402861765</v>
      </c>
      <c r="F52" s="54">
        <f t="shared" ref="F52:J52" si="9">F$8/F$16*F26</f>
        <v>0.36584616318103458</v>
      </c>
      <c r="G52" s="128">
        <f>G$8/G$16*G26</f>
        <v>0.36076360812626629</v>
      </c>
      <c r="H52" s="54">
        <f t="shared" si="9"/>
        <v>0</v>
      </c>
      <c r="I52" s="54">
        <f t="shared" si="9"/>
        <v>0</v>
      </c>
      <c r="J52" s="57">
        <f t="shared" si="9"/>
        <v>0</v>
      </c>
      <c r="K52" s="29"/>
      <c r="L52" s="29"/>
      <c r="M52" s="29"/>
      <c r="N52" s="29"/>
      <c r="O52" s="29"/>
      <c r="P52" s="29"/>
    </row>
    <row r="53" spans="1:16" s="22" customFormat="1" x14ac:dyDescent="0.2">
      <c r="A53" s="52"/>
      <c r="B53" s="36">
        <v>7</v>
      </c>
      <c r="C53" s="20" t="s">
        <v>24</v>
      </c>
      <c r="D53" s="72"/>
      <c r="E53" s="54">
        <f t="shared" ref="E53:J54" si="10">E$8/E$16*E27</f>
        <v>45.412119923090081</v>
      </c>
      <c r="F53" s="54">
        <f t="shared" si="10"/>
        <v>39.549119178233546</v>
      </c>
      <c r="G53" s="128">
        <f>G$8/G$16*G27</f>
        <v>38.016602066414954</v>
      </c>
      <c r="H53" s="54">
        <f t="shared" si="10"/>
        <v>43.372534463408329</v>
      </c>
      <c r="I53" s="54">
        <f t="shared" si="10"/>
        <v>44.239985152676503</v>
      </c>
      <c r="J53" s="57">
        <f t="shared" si="10"/>
        <v>45.124784855730034</v>
      </c>
      <c r="K53" s="29"/>
      <c r="L53" s="29"/>
      <c r="M53" s="29"/>
      <c r="N53" s="29"/>
      <c r="O53" s="29"/>
      <c r="P53" s="29"/>
    </row>
    <row r="54" spans="1:16" s="22" customFormat="1" x14ac:dyDescent="0.2">
      <c r="A54" s="52"/>
      <c r="B54" s="36">
        <v>8</v>
      </c>
      <c r="C54" s="17" t="s">
        <v>25</v>
      </c>
      <c r="D54" s="72"/>
      <c r="E54" s="54">
        <f t="shared" si="10"/>
        <v>0</v>
      </c>
      <c r="F54" s="54">
        <f t="shared" si="10"/>
        <v>0</v>
      </c>
      <c r="G54" s="54">
        <f>G$8/G$16*G28</f>
        <v>0</v>
      </c>
      <c r="H54" s="54">
        <f t="shared" si="10"/>
        <v>0</v>
      </c>
      <c r="I54" s="54">
        <f t="shared" si="10"/>
        <v>0</v>
      </c>
      <c r="J54" s="57">
        <f t="shared" si="10"/>
        <v>0</v>
      </c>
      <c r="K54" s="29"/>
      <c r="L54" s="29"/>
      <c r="M54" s="29"/>
      <c r="N54" s="29"/>
      <c r="O54" s="29"/>
      <c r="P54" s="29"/>
    </row>
    <row r="55" spans="1:16" s="22" customFormat="1" ht="13.5" thickBot="1" x14ac:dyDescent="0.25">
      <c r="A55" s="52"/>
      <c r="B55" s="37"/>
      <c r="C55" s="26" t="s">
        <v>7</v>
      </c>
      <c r="D55" s="74"/>
      <c r="E55" s="28">
        <f>E51-SUM(E52:E54)</f>
        <v>1334.3499444792851</v>
      </c>
      <c r="F55" s="28">
        <f t="shared" ref="F55:J55" si="11">F51-SUM(F52:F54)</f>
        <v>1505.7840128419575</v>
      </c>
      <c r="G55" s="28">
        <f>G51-SUM(G52:G54)</f>
        <v>1641.3144742026434</v>
      </c>
      <c r="H55" s="28">
        <f t="shared" si="11"/>
        <v>1968.0900727853837</v>
      </c>
      <c r="I55" s="28">
        <f t="shared" si="11"/>
        <v>2167.3792071296921</v>
      </c>
      <c r="J55" s="60">
        <f t="shared" si="11"/>
        <v>2398.7395583242769</v>
      </c>
      <c r="K55" s="29"/>
      <c r="L55" s="29"/>
      <c r="M55" s="29"/>
      <c r="N55" s="29"/>
      <c r="O55" s="29"/>
      <c r="P55" s="29"/>
    </row>
    <row r="56" spans="1:16" s="22" customFormat="1" ht="13.5" thickBot="1" x14ac:dyDescent="0.25">
      <c r="A56" s="52"/>
      <c r="B56" s="70"/>
      <c r="C56" s="71"/>
      <c r="D56" s="72"/>
      <c r="E56" s="73"/>
      <c r="F56" s="73"/>
      <c r="G56" s="73"/>
      <c r="H56" s="73"/>
      <c r="I56" s="73"/>
      <c r="J56" s="73"/>
      <c r="K56" s="29"/>
      <c r="L56" s="29"/>
      <c r="M56" s="29"/>
      <c r="N56" s="29"/>
      <c r="O56" s="29"/>
      <c r="P56" s="29"/>
    </row>
    <row r="57" spans="1:16" s="22" customFormat="1" ht="13.5" thickBot="1" x14ac:dyDescent="0.25">
      <c r="A57" s="52"/>
      <c r="B57" s="135" t="s">
        <v>36</v>
      </c>
      <c r="C57" s="136"/>
      <c r="D57" s="136"/>
      <c r="E57" s="136"/>
      <c r="F57" s="136"/>
      <c r="G57" s="136"/>
      <c r="H57" s="136"/>
      <c r="I57" s="136"/>
      <c r="J57" s="137"/>
      <c r="K57" s="29"/>
      <c r="L57" s="29"/>
      <c r="M57" s="29"/>
      <c r="N57" s="29"/>
      <c r="O57" s="29"/>
      <c r="P57" s="29"/>
    </row>
    <row r="58" spans="1:16" s="22" customFormat="1" x14ac:dyDescent="0.2">
      <c r="A58" s="52"/>
      <c r="B58" s="55" t="s">
        <v>1</v>
      </c>
      <c r="C58" s="19" t="s">
        <v>4</v>
      </c>
      <c r="D58" s="18"/>
      <c r="E58" s="19" t="s">
        <v>26</v>
      </c>
      <c r="F58" s="53" t="s">
        <v>14</v>
      </c>
      <c r="G58" s="53" t="s">
        <v>15</v>
      </c>
      <c r="H58" s="53" t="s">
        <v>16</v>
      </c>
      <c r="I58" s="53" t="s">
        <v>17</v>
      </c>
      <c r="J58" s="56" t="s">
        <v>18</v>
      </c>
      <c r="K58" s="29"/>
      <c r="L58" s="29"/>
      <c r="M58" s="29"/>
      <c r="N58" s="29"/>
      <c r="O58" s="29"/>
      <c r="P58" s="29"/>
    </row>
    <row r="59" spans="1:16" s="22" customFormat="1" x14ac:dyDescent="0.2">
      <c r="A59" s="52"/>
      <c r="B59" s="36">
        <v>1</v>
      </c>
      <c r="C59" s="20" t="s">
        <v>19</v>
      </c>
      <c r="D59" s="72"/>
      <c r="E59" s="75">
        <f>E$12/E$16*E20</f>
        <v>1811.7925508692672</v>
      </c>
      <c r="F59" s="75">
        <f t="shared" ref="F59:J59" si="12">F$12/F$16*F20</f>
        <v>2065.0495574913293</v>
      </c>
      <c r="G59" s="75">
        <f>G$12/G$16*G20</f>
        <v>2184.3650500260696</v>
      </c>
      <c r="H59" s="75">
        <f t="shared" si="12"/>
        <v>2728.8413654590613</v>
      </c>
      <c r="I59" s="75">
        <f t="shared" si="12"/>
        <v>2930.0421895862437</v>
      </c>
      <c r="J59" s="76">
        <f t="shared" si="12"/>
        <v>3147.0387191013842</v>
      </c>
      <c r="K59" s="29"/>
      <c r="L59" s="29"/>
      <c r="M59" s="29"/>
      <c r="N59" s="29"/>
      <c r="O59" s="29"/>
      <c r="P59" s="29"/>
    </row>
    <row r="60" spans="1:16" s="22" customFormat="1" x14ac:dyDescent="0.2">
      <c r="A60" s="52"/>
      <c r="B60" s="36">
        <v>2</v>
      </c>
      <c r="C60" s="17" t="s">
        <v>5</v>
      </c>
      <c r="D60" s="72"/>
      <c r="E60" s="75">
        <f t="shared" ref="E60:J63" si="13">E$12/E$16*E21</f>
        <v>452.02407558196785</v>
      </c>
      <c r="F60" s="75">
        <f t="shared" si="13"/>
        <v>449.40893229935023</v>
      </c>
      <c r="G60" s="75">
        <f>G$12/G$16*G21</f>
        <v>474.74779683978846</v>
      </c>
      <c r="H60" s="75">
        <f t="shared" si="13"/>
        <v>520.09726453800124</v>
      </c>
      <c r="I60" s="75">
        <f t="shared" si="13"/>
        <v>577.13391760012189</v>
      </c>
      <c r="J60" s="76">
        <f t="shared" si="13"/>
        <v>647.5565411319883</v>
      </c>
      <c r="K60" s="29"/>
      <c r="L60" s="29"/>
      <c r="M60" s="29"/>
      <c r="N60" s="29"/>
      <c r="O60" s="29"/>
      <c r="P60" s="29"/>
    </row>
    <row r="61" spans="1:16" s="22" customFormat="1" x14ac:dyDescent="0.2">
      <c r="A61" s="52"/>
      <c r="B61" s="36">
        <v>3</v>
      </c>
      <c r="C61" s="17" t="s">
        <v>20</v>
      </c>
      <c r="D61" s="72"/>
      <c r="E61" s="75">
        <f t="shared" si="13"/>
        <v>234.74189492676246</v>
      </c>
      <c r="F61" s="75">
        <f t="shared" si="13"/>
        <v>245.8713789315895</v>
      </c>
      <c r="G61" s="75">
        <f>G$12/G$16*G22</f>
        <v>258.76163036377466</v>
      </c>
      <c r="H61" s="75">
        <f t="shared" si="13"/>
        <v>297.00280415701508</v>
      </c>
      <c r="I61" s="75">
        <f t="shared" si="13"/>
        <v>357.81360534119761</v>
      </c>
      <c r="J61" s="76">
        <f t="shared" si="13"/>
        <v>437.98037476200233</v>
      </c>
      <c r="K61" s="29"/>
      <c r="L61" s="29"/>
      <c r="M61" s="29"/>
      <c r="N61" s="29"/>
      <c r="O61" s="29"/>
      <c r="P61" s="29"/>
    </row>
    <row r="62" spans="1:16" s="22" customFormat="1" x14ac:dyDescent="0.2">
      <c r="A62" s="52"/>
      <c r="B62" s="36">
        <v>4</v>
      </c>
      <c r="C62" s="17" t="s">
        <v>21</v>
      </c>
      <c r="D62" s="72"/>
      <c r="E62" s="75">
        <f t="shared" si="13"/>
        <v>61.235648183771332</v>
      </c>
      <c r="F62" s="75">
        <f t="shared" si="13"/>
        <v>71.506890816995636</v>
      </c>
      <c r="G62" s="75">
        <f>G$12/G$16*G23</f>
        <v>72.799055144500556</v>
      </c>
      <c r="H62" s="75">
        <f t="shared" si="13"/>
        <v>92.974300960959297</v>
      </c>
      <c r="I62" s="75">
        <f t="shared" si="13"/>
        <v>102.07606482857999</v>
      </c>
      <c r="J62" s="76">
        <f t="shared" si="13"/>
        <v>112.53264787451587</v>
      </c>
      <c r="K62" s="29"/>
      <c r="L62" s="29"/>
      <c r="M62" s="29"/>
      <c r="N62" s="29"/>
      <c r="O62" s="29"/>
      <c r="P62" s="29"/>
    </row>
    <row r="63" spans="1:16" s="22" customFormat="1" x14ac:dyDescent="0.2">
      <c r="A63" s="52"/>
      <c r="B63" s="36">
        <v>5</v>
      </c>
      <c r="C63" s="17" t="s">
        <v>22</v>
      </c>
      <c r="D63" s="72"/>
      <c r="E63" s="75">
        <f t="shared" si="13"/>
        <v>97.869360028950027</v>
      </c>
      <c r="F63" s="75">
        <f t="shared" si="13"/>
        <v>97.535437937520413</v>
      </c>
      <c r="G63" s="75">
        <f>G$12/G$16*G24</f>
        <v>175.36878323910076</v>
      </c>
      <c r="H63" s="75">
        <f t="shared" si="13"/>
        <v>193.75045209044308</v>
      </c>
      <c r="I63" s="75">
        <f t="shared" si="13"/>
        <v>246.98128804222875</v>
      </c>
      <c r="J63" s="76">
        <f t="shared" si="13"/>
        <v>311.4616182899095</v>
      </c>
      <c r="K63" s="29"/>
      <c r="L63" s="29"/>
      <c r="M63" s="29"/>
      <c r="N63" s="29"/>
      <c r="O63" s="29"/>
      <c r="P63" s="29"/>
    </row>
    <row r="64" spans="1:16" s="22" customFormat="1" x14ac:dyDescent="0.2">
      <c r="A64" s="52"/>
      <c r="B64" s="36"/>
      <c r="C64" s="24" t="s">
        <v>6</v>
      </c>
      <c r="D64" s="72"/>
      <c r="E64" s="25">
        <f>SUM(E59:E63)</f>
        <v>2657.663529590719</v>
      </c>
      <c r="F64" s="25">
        <f t="shared" ref="F64:J64" si="14">SUM(F59:F63)</f>
        <v>2929.372197476785</v>
      </c>
      <c r="G64" s="25">
        <f>SUM(G59:G63)</f>
        <v>3166.0423156132338</v>
      </c>
      <c r="H64" s="25">
        <f t="shared" si="14"/>
        <v>3832.6661872054797</v>
      </c>
      <c r="I64" s="25">
        <f t="shared" si="14"/>
        <v>4214.0470653983721</v>
      </c>
      <c r="J64" s="59">
        <f t="shared" si="14"/>
        <v>4656.5699011598008</v>
      </c>
      <c r="K64" s="29"/>
      <c r="L64" s="29"/>
      <c r="M64" s="29"/>
      <c r="N64" s="29"/>
      <c r="O64" s="29"/>
      <c r="P64" s="29"/>
    </row>
    <row r="65" spans="1:16" s="22" customFormat="1" x14ac:dyDescent="0.2">
      <c r="A65" s="52"/>
      <c r="B65" s="36">
        <v>6</v>
      </c>
      <c r="C65" s="20" t="s">
        <v>23</v>
      </c>
      <c r="D65" s="72"/>
      <c r="E65" s="54">
        <f>E$12/E$16*E26</f>
        <v>28.647513301565365</v>
      </c>
      <c r="F65" s="54">
        <f t="shared" ref="F65:J65" si="15">F$12/F$16*F26</f>
        <v>0.69334300798699122</v>
      </c>
      <c r="G65" s="128">
        <f>G$12/G$16*G26</f>
        <v>0.68000142772890071</v>
      </c>
      <c r="H65" s="54">
        <f t="shared" si="15"/>
        <v>0</v>
      </c>
      <c r="I65" s="54">
        <f t="shared" si="15"/>
        <v>0</v>
      </c>
      <c r="J65" s="57">
        <f t="shared" si="15"/>
        <v>0</v>
      </c>
      <c r="K65" s="29"/>
      <c r="L65" s="29"/>
      <c r="M65" s="29"/>
      <c r="N65" s="29"/>
      <c r="O65" s="29"/>
      <c r="P65" s="29"/>
    </row>
    <row r="66" spans="1:16" s="22" customFormat="1" x14ac:dyDescent="0.2">
      <c r="A66" s="52"/>
      <c r="B66" s="36">
        <v>7</v>
      </c>
      <c r="C66" s="20" t="s">
        <v>24</v>
      </c>
      <c r="D66" s="72"/>
      <c r="E66" s="54">
        <f t="shared" ref="E66:J67" si="16">E$12/E$16*E27</f>
        <v>86.528825289278686</v>
      </c>
      <c r="F66" s="54">
        <f t="shared" si="16"/>
        <v>74.952556604245274</v>
      </c>
      <c r="G66" s="128">
        <f>G$12/G$16*G27</f>
        <v>71.657293308574921</v>
      </c>
      <c r="H66" s="54">
        <f t="shared" si="16"/>
        <v>82.642573464826384</v>
      </c>
      <c r="I66" s="54">
        <f t="shared" si="16"/>
        <v>84.29542493412292</v>
      </c>
      <c r="J66" s="57">
        <f t="shared" si="16"/>
        <v>85.981333432805371</v>
      </c>
      <c r="K66" s="29"/>
      <c r="L66" s="29"/>
      <c r="M66" s="29"/>
      <c r="N66" s="29"/>
      <c r="O66" s="29"/>
      <c r="P66" s="29"/>
    </row>
    <row r="67" spans="1:16" s="22" customFormat="1" x14ac:dyDescent="0.2">
      <c r="A67" s="52"/>
      <c r="B67" s="36">
        <v>8</v>
      </c>
      <c r="C67" s="17" t="s">
        <v>25</v>
      </c>
      <c r="D67" s="72"/>
      <c r="E67" s="54">
        <f t="shared" si="16"/>
        <v>0</v>
      </c>
      <c r="F67" s="54">
        <f t="shared" si="16"/>
        <v>0</v>
      </c>
      <c r="G67" s="54">
        <f>G$12/G$16*G28</f>
        <v>0</v>
      </c>
      <c r="H67" s="54">
        <f t="shared" si="16"/>
        <v>0</v>
      </c>
      <c r="I67" s="54">
        <f t="shared" si="16"/>
        <v>0</v>
      </c>
      <c r="J67" s="57">
        <f t="shared" si="16"/>
        <v>0</v>
      </c>
      <c r="K67" s="29"/>
      <c r="L67" s="29"/>
      <c r="M67" s="29"/>
      <c r="N67" s="29"/>
      <c r="O67" s="29"/>
      <c r="P67" s="29"/>
    </row>
    <row r="68" spans="1:16" s="22" customFormat="1" ht="13.5" thickBot="1" x14ac:dyDescent="0.25">
      <c r="A68" s="52"/>
      <c r="B68" s="37"/>
      <c r="C68" s="26" t="s">
        <v>7</v>
      </c>
      <c r="D68" s="74"/>
      <c r="E68" s="28">
        <f>E64-SUM(E65:E67)</f>
        <v>2542.4871909998751</v>
      </c>
      <c r="F68" s="28">
        <f t="shared" ref="F68:J68" si="17">F64-SUM(F65:F67)</f>
        <v>2853.7262978645526</v>
      </c>
      <c r="G68" s="28">
        <f>G64-SUM(G65:G67)</f>
        <v>3093.7050208769301</v>
      </c>
      <c r="H68" s="28">
        <f t="shared" si="17"/>
        <v>3750.0236137406532</v>
      </c>
      <c r="I68" s="28">
        <f t="shared" si="17"/>
        <v>4129.7516404642492</v>
      </c>
      <c r="J68" s="60">
        <f t="shared" si="17"/>
        <v>4570.5885677269953</v>
      </c>
      <c r="K68" s="29"/>
      <c r="L68" s="29"/>
      <c r="M68" s="29"/>
      <c r="N68" s="29"/>
      <c r="O68" s="29"/>
      <c r="P68" s="29"/>
    </row>
    <row r="69" spans="1:16" s="22" customFormat="1" ht="13.5" thickBot="1" x14ac:dyDescent="0.25">
      <c r="A69" s="52"/>
      <c r="B69" s="70"/>
      <c r="C69" s="71"/>
      <c r="D69" s="72"/>
      <c r="E69" s="73"/>
      <c r="F69" s="73"/>
      <c r="G69" s="73"/>
      <c r="H69" s="73"/>
      <c r="I69" s="73"/>
      <c r="J69" s="73"/>
      <c r="K69" s="29"/>
      <c r="L69" s="29"/>
      <c r="M69" s="29"/>
      <c r="N69" s="29"/>
      <c r="O69" s="29"/>
      <c r="P69" s="29"/>
    </row>
    <row r="70" spans="1:16" s="22" customFormat="1" x14ac:dyDescent="0.2">
      <c r="A70" s="52"/>
      <c r="B70" s="148" t="s">
        <v>37</v>
      </c>
      <c r="C70" s="149"/>
      <c r="D70" s="149"/>
      <c r="E70" s="149"/>
      <c r="F70" s="149"/>
      <c r="G70" s="149"/>
      <c r="H70" s="149"/>
      <c r="I70" s="149"/>
      <c r="J70" s="150"/>
      <c r="K70" s="29"/>
      <c r="L70" s="29"/>
      <c r="M70" s="29"/>
      <c r="N70" s="29"/>
      <c r="O70" s="29"/>
      <c r="P70" s="29"/>
    </row>
    <row r="71" spans="1:16" s="22" customFormat="1" x14ac:dyDescent="0.2">
      <c r="A71" s="52"/>
      <c r="B71" s="40" t="s">
        <v>1</v>
      </c>
      <c r="C71" s="9" t="s">
        <v>4</v>
      </c>
      <c r="D71" s="77"/>
      <c r="E71" s="68" t="s">
        <v>26</v>
      </c>
      <c r="F71" s="68" t="s">
        <v>14</v>
      </c>
      <c r="G71" s="68" t="s">
        <v>15</v>
      </c>
      <c r="H71" s="68" t="s">
        <v>16</v>
      </c>
      <c r="I71" s="68" t="s">
        <v>17</v>
      </c>
      <c r="J71" s="82" t="s">
        <v>18</v>
      </c>
      <c r="K71" s="29"/>
      <c r="L71" s="29"/>
      <c r="M71" s="29"/>
      <c r="N71" s="29"/>
      <c r="O71" s="29"/>
      <c r="P71" s="29"/>
    </row>
    <row r="72" spans="1:16" s="22" customFormat="1" x14ac:dyDescent="0.2">
      <c r="A72" s="52"/>
      <c r="B72" s="39">
        <v>1</v>
      </c>
      <c r="C72" s="78" t="s">
        <v>8</v>
      </c>
      <c r="D72" s="46" t="s">
        <v>47</v>
      </c>
      <c r="E72" s="79"/>
      <c r="F72" s="80">
        <v>3.1800000000000002E-2</v>
      </c>
      <c r="G72" s="81">
        <v>3.1600000000000003E-2</v>
      </c>
      <c r="H72" s="81">
        <v>3.1399999999999997E-2</v>
      </c>
      <c r="I72" s="81">
        <v>3.1199999999999999E-2</v>
      </c>
      <c r="J72" s="83">
        <v>3.1E-2</v>
      </c>
      <c r="K72" s="29"/>
      <c r="L72" s="29"/>
      <c r="M72" s="29"/>
      <c r="N72" s="29"/>
      <c r="O72" s="29"/>
      <c r="P72" s="29"/>
    </row>
    <row r="73" spans="1:16" s="22" customFormat="1" x14ac:dyDescent="0.2">
      <c r="A73" s="52"/>
      <c r="B73" s="39">
        <v>2</v>
      </c>
      <c r="C73" s="78" t="s">
        <v>9</v>
      </c>
      <c r="D73" s="46" t="s">
        <v>47</v>
      </c>
      <c r="E73" s="79"/>
      <c r="F73" s="80">
        <v>4.07E-2</v>
      </c>
      <c r="G73" s="81">
        <v>4.0399999999999998E-2</v>
      </c>
      <c r="H73" s="81">
        <v>4.0099999999999997E-2</v>
      </c>
      <c r="I73" s="81">
        <v>3.9800000000000002E-2</v>
      </c>
      <c r="J73" s="83">
        <v>3.95E-2</v>
      </c>
      <c r="K73" s="29"/>
      <c r="L73" s="29"/>
      <c r="M73" s="29"/>
      <c r="N73" s="29"/>
      <c r="O73" s="29"/>
      <c r="P73" s="29"/>
    </row>
    <row r="74" spans="1:16" s="22" customFormat="1" ht="13.5" thickBot="1" x14ac:dyDescent="0.25">
      <c r="A74" s="52"/>
      <c r="B74" s="41">
        <v>3</v>
      </c>
      <c r="C74" s="84" t="s">
        <v>0</v>
      </c>
      <c r="D74" s="46" t="s">
        <v>47</v>
      </c>
      <c r="E74" s="85"/>
      <c r="F74" s="86">
        <v>4.7E-2</v>
      </c>
      <c r="G74" s="87">
        <v>4.65E-2</v>
      </c>
      <c r="H74" s="87">
        <v>4.5999999999999999E-2</v>
      </c>
      <c r="I74" s="87">
        <v>4.5499999999999999E-2</v>
      </c>
      <c r="J74" s="88">
        <v>4.4999999999999998E-2</v>
      </c>
      <c r="K74" s="29"/>
      <c r="L74" s="29"/>
      <c r="M74" s="29"/>
      <c r="N74" s="29"/>
      <c r="O74" s="29"/>
      <c r="P74" s="29"/>
    </row>
    <row r="75" spans="1:16" s="22" customFormat="1" ht="13.5" thickBot="1" x14ac:dyDescent="0.25">
      <c r="B75" s="38"/>
      <c r="F75" s="30"/>
      <c r="G75" s="30"/>
      <c r="H75" s="30"/>
      <c r="I75" s="30"/>
      <c r="J75" s="30"/>
    </row>
    <row r="76" spans="1:16" s="22" customFormat="1" ht="13.5" thickBot="1" x14ac:dyDescent="0.25">
      <c r="B76" s="145" t="s">
        <v>10</v>
      </c>
      <c r="C76" s="146"/>
      <c r="D76" s="146"/>
      <c r="E76" s="146"/>
      <c r="F76" s="146"/>
      <c r="G76" s="146"/>
      <c r="H76" s="146"/>
      <c r="I76" s="146"/>
      <c r="J76" s="147"/>
    </row>
    <row r="77" spans="1:16" s="22" customFormat="1" x14ac:dyDescent="0.2">
      <c r="B77" s="40" t="s">
        <v>1</v>
      </c>
      <c r="C77" s="9" t="s">
        <v>4</v>
      </c>
      <c r="D77" s="46" t="s">
        <v>2</v>
      </c>
      <c r="E77" s="53" t="s">
        <v>26</v>
      </c>
      <c r="F77" s="1" t="s">
        <v>14</v>
      </c>
      <c r="G77" s="1" t="s">
        <v>15</v>
      </c>
      <c r="H77" s="1" t="s">
        <v>16</v>
      </c>
      <c r="I77" s="1" t="s">
        <v>17</v>
      </c>
      <c r="J77" s="1" t="s">
        <v>18</v>
      </c>
    </row>
    <row r="78" spans="1:16" s="22" customFormat="1" x14ac:dyDescent="0.2">
      <c r="B78" s="39">
        <v>1</v>
      </c>
      <c r="C78" s="10" t="s">
        <v>8</v>
      </c>
      <c r="D78" s="46" t="s">
        <v>38</v>
      </c>
      <c r="E78" s="11"/>
      <c r="F78" s="8">
        <v>1633.75</v>
      </c>
      <c r="G78" s="8">
        <v>1711.63</v>
      </c>
      <c r="H78" s="8">
        <v>1793.59</v>
      </c>
      <c r="I78" s="8">
        <v>1879.86</v>
      </c>
      <c r="J78" s="8">
        <v>1970.7</v>
      </c>
    </row>
    <row r="79" spans="1:16" s="22" customFormat="1" x14ac:dyDescent="0.2">
      <c r="B79" s="39">
        <v>2</v>
      </c>
      <c r="C79" s="10" t="s">
        <v>9</v>
      </c>
      <c r="D79" s="46" t="s">
        <v>38</v>
      </c>
      <c r="E79" s="11"/>
      <c r="F79" s="8">
        <v>2740.97</v>
      </c>
      <c r="G79" s="8">
        <v>2921.27</v>
      </c>
      <c r="H79" s="8">
        <v>3113.49</v>
      </c>
      <c r="I79" s="8">
        <v>3318.41</v>
      </c>
      <c r="J79" s="8">
        <v>3536.9</v>
      </c>
    </row>
    <row r="80" spans="1:16" s="22" customFormat="1" x14ac:dyDescent="0.2">
      <c r="B80" s="39">
        <v>3</v>
      </c>
      <c r="C80" s="10" t="s">
        <v>0</v>
      </c>
      <c r="D80" s="46" t="s">
        <v>38</v>
      </c>
      <c r="E80" s="11"/>
      <c r="F80" s="31">
        <v>5015.43</v>
      </c>
      <c r="G80" s="31">
        <v>5377.06</v>
      </c>
      <c r="H80" s="31">
        <v>5768.05</v>
      </c>
      <c r="I80" s="31">
        <v>6190.93</v>
      </c>
      <c r="J80" s="31">
        <v>6648.44</v>
      </c>
    </row>
    <row r="81" spans="2:10" s="22" customFormat="1" ht="13.5" thickBot="1" x14ac:dyDescent="0.25">
      <c r="B81" s="41"/>
      <c r="C81" s="12" t="s">
        <v>11</v>
      </c>
      <c r="D81" s="48" t="s">
        <v>38</v>
      </c>
      <c r="E81" s="13"/>
      <c r="F81" s="32">
        <f>SUM(F78:F80)</f>
        <v>9390.15</v>
      </c>
      <c r="G81" s="32">
        <f>SUM(G78:G80)</f>
        <v>10009.959999999999</v>
      </c>
      <c r="H81" s="32">
        <f>SUM(H78:H80)</f>
        <v>10675.130000000001</v>
      </c>
      <c r="I81" s="32">
        <f>SUM(I78:I80)</f>
        <v>11389.2</v>
      </c>
      <c r="J81" s="32">
        <f>SUM(J78:J80)</f>
        <v>12156.04</v>
      </c>
    </row>
    <row r="82" spans="2:10" s="22" customFormat="1" ht="13.5" thickBot="1" x14ac:dyDescent="0.25">
      <c r="B82" s="89"/>
      <c r="C82" s="90"/>
      <c r="D82" s="91"/>
      <c r="E82" s="92"/>
      <c r="F82" s="93"/>
      <c r="G82" s="93"/>
      <c r="H82" s="93"/>
      <c r="I82" s="93"/>
      <c r="J82" s="93"/>
    </row>
    <row r="83" spans="2:10" s="22" customFormat="1" ht="13.5" thickBot="1" x14ac:dyDescent="0.25">
      <c r="B83" s="151" t="s">
        <v>39</v>
      </c>
      <c r="C83" s="152"/>
      <c r="D83" s="152"/>
      <c r="E83" s="152"/>
      <c r="F83" s="152"/>
      <c r="G83" s="152"/>
      <c r="H83" s="152"/>
      <c r="I83" s="152"/>
      <c r="J83" s="153"/>
    </row>
    <row r="84" spans="2:10" s="22" customFormat="1" x14ac:dyDescent="0.2">
      <c r="B84" s="94" t="s">
        <v>1</v>
      </c>
      <c r="C84" s="3" t="s">
        <v>4</v>
      </c>
      <c r="D84" s="4"/>
      <c r="E84" s="68" t="s">
        <v>26</v>
      </c>
      <c r="F84" s="1" t="s">
        <v>14</v>
      </c>
      <c r="G84" s="1" t="s">
        <v>15</v>
      </c>
      <c r="H84" s="1" t="s">
        <v>16</v>
      </c>
      <c r="I84" s="1" t="s">
        <v>17</v>
      </c>
      <c r="J84" s="44" t="s">
        <v>18</v>
      </c>
    </row>
    <row r="85" spans="2:10" s="22" customFormat="1" ht="13.5" thickBot="1" x14ac:dyDescent="0.25">
      <c r="B85" s="35">
        <v>1</v>
      </c>
      <c r="C85" s="96" t="s">
        <v>8</v>
      </c>
      <c r="D85" s="48" t="s">
        <v>38</v>
      </c>
      <c r="E85" s="13"/>
      <c r="F85" s="98">
        <f>F78/(1-F72)</f>
        <v>1687.409626110308</v>
      </c>
      <c r="G85" s="98">
        <f>G78/(1-G72)</f>
        <v>1767.4824452705493</v>
      </c>
      <c r="H85" s="98">
        <f t="shared" ref="H85:J85" si="18">H78/(1-H72)</f>
        <v>1851.734462110262</v>
      </c>
      <c r="I85" s="98">
        <f t="shared" si="18"/>
        <v>1940.4004954582988</v>
      </c>
      <c r="J85" s="99">
        <f t="shared" si="18"/>
        <v>2033.7461300309599</v>
      </c>
    </row>
    <row r="86" spans="2:10" s="22" customFormat="1" ht="13.5" thickBot="1" x14ac:dyDescent="0.25">
      <c r="B86" s="89"/>
      <c r="C86" s="90"/>
      <c r="D86" s="91"/>
      <c r="E86" s="92"/>
      <c r="F86" s="93"/>
      <c r="G86" s="93"/>
      <c r="H86" s="93"/>
      <c r="I86" s="93"/>
      <c r="J86" s="93"/>
    </row>
    <row r="87" spans="2:10" s="22" customFormat="1" ht="13.5" thickBot="1" x14ac:dyDescent="0.25">
      <c r="B87" s="151" t="s">
        <v>40</v>
      </c>
      <c r="C87" s="152"/>
      <c r="D87" s="152"/>
      <c r="E87" s="152"/>
      <c r="F87" s="152"/>
      <c r="G87" s="152"/>
      <c r="H87" s="152"/>
      <c r="I87" s="152"/>
      <c r="J87" s="153"/>
    </row>
    <row r="88" spans="2:10" s="22" customFormat="1" x14ac:dyDescent="0.2">
      <c r="B88" s="94" t="s">
        <v>1</v>
      </c>
      <c r="C88" s="3" t="s">
        <v>4</v>
      </c>
      <c r="D88" s="4"/>
      <c r="E88" s="68" t="s">
        <v>26</v>
      </c>
      <c r="F88" s="1" t="s">
        <v>14</v>
      </c>
      <c r="G88" s="1" t="s">
        <v>15</v>
      </c>
      <c r="H88" s="1" t="s">
        <v>16</v>
      </c>
      <c r="I88" s="1" t="s">
        <v>17</v>
      </c>
      <c r="J88" s="44" t="s">
        <v>18</v>
      </c>
    </row>
    <row r="89" spans="2:10" s="22" customFormat="1" x14ac:dyDescent="0.2">
      <c r="B89" s="63">
        <v>1</v>
      </c>
      <c r="C89" s="95" t="s">
        <v>8</v>
      </c>
      <c r="D89" s="46" t="s">
        <v>38</v>
      </c>
      <c r="E89" s="77"/>
      <c r="F89" s="100">
        <f>F90/(1-F72)</f>
        <v>2951.1056625177675</v>
      </c>
      <c r="G89" s="100">
        <f>G90/(1-G72)</f>
        <v>3143.5956466096036</v>
      </c>
      <c r="H89" s="100">
        <f>H90/(1-H72)</f>
        <v>3348.7059885208546</v>
      </c>
      <c r="I89" s="100">
        <f>I90/(1-I72)</f>
        <v>3567.255462708963</v>
      </c>
      <c r="J89" s="101">
        <f>J90/(1-J72)</f>
        <v>3800.1578340314454</v>
      </c>
    </row>
    <row r="90" spans="2:10" s="22" customFormat="1" ht="13.5" thickBot="1" x14ac:dyDescent="0.25">
      <c r="B90" s="35">
        <v>2</v>
      </c>
      <c r="C90" s="5" t="s">
        <v>9</v>
      </c>
      <c r="D90" s="48"/>
      <c r="E90" s="13"/>
      <c r="F90" s="98">
        <f>F79/(1-F73)</f>
        <v>2857.2605024497025</v>
      </c>
      <c r="G90" s="98">
        <f>G79/(1-G73)</f>
        <v>3044.25802417674</v>
      </c>
      <c r="H90" s="98">
        <f t="shared" ref="H90:J90" si="19">H79/(1-H73)</f>
        <v>3243.5566204812999</v>
      </c>
      <c r="I90" s="98">
        <f t="shared" si="19"/>
        <v>3455.9570922724433</v>
      </c>
      <c r="J90" s="99">
        <f t="shared" si="19"/>
        <v>3682.3529411764707</v>
      </c>
    </row>
    <row r="91" spans="2:10" s="22" customFormat="1" ht="13.5" thickBot="1" x14ac:dyDescent="0.25">
      <c r="B91" s="89"/>
      <c r="C91" s="90"/>
      <c r="D91" s="91"/>
      <c r="E91" s="92"/>
      <c r="F91" s="93"/>
      <c r="G91" s="93"/>
      <c r="H91" s="93"/>
      <c r="I91" s="93"/>
      <c r="J91" s="93"/>
    </row>
    <row r="92" spans="2:10" s="22" customFormat="1" ht="13.5" thickBot="1" x14ac:dyDescent="0.25">
      <c r="B92" s="151" t="s">
        <v>41</v>
      </c>
      <c r="C92" s="152"/>
      <c r="D92" s="152"/>
      <c r="E92" s="152"/>
      <c r="F92" s="152"/>
      <c r="G92" s="152"/>
      <c r="H92" s="152"/>
      <c r="I92" s="152"/>
      <c r="J92" s="153"/>
    </row>
    <row r="93" spans="2:10" s="22" customFormat="1" x14ac:dyDescent="0.2">
      <c r="B93" s="94" t="s">
        <v>1</v>
      </c>
      <c r="C93" s="3" t="s">
        <v>4</v>
      </c>
      <c r="D93" s="4"/>
      <c r="E93" s="68" t="s">
        <v>26</v>
      </c>
      <c r="F93" s="1" t="s">
        <v>14</v>
      </c>
      <c r="G93" s="1" t="s">
        <v>15</v>
      </c>
      <c r="H93" s="1" t="s">
        <v>16</v>
      </c>
      <c r="I93" s="1" t="s">
        <v>17</v>
      </c>
      <c r="J93" s="44" t="s">
        <v>18</v>
      </c>
    </row>
    <row r="94" spans="2:10" s="22" customFormat="1" x14ac:dyDescent="0.2">
      <c r="B94" s="63">
        <v>1</v>
      </c>
      <c r="C94" s="95" t="s">
        <v>8</v>
      </c>
      <c r="D94" s="46" t="s">
        <v>38</v>
      </c>
      <c r="E94" s="77"/>
      <c r="F94" s="100">
        <f>F95/(1-F72)</f>
        <v>5666.2502334476567</v>
      </c>
      <c r="G94" s="100">
        <f>G95/(1-G72)</f>
        <v>6068.469382772164</v>
      </c>
      <c r="H94" s="100">
        <f>H95/(1-H72)</f>
        <v>6502.9465633356103</v>
      </c>
      <c r="I94" s="100">
        <f>I95/(1-I72)</f>
        <v>6972.4294572244053</v>
      </c>
      <c r="J94" s="101">
        <f>J95/(1-J72)</f>
        <v>7479.8904267448752</v>
      </c>
    </row>
    <row r="95" spans="2:10" s="22" customFormat="1" x14ac:dyDescent="0.2">
      <c r="B95" s="63">
        <v>2</v>
      </c>
      <c r="C95" s="64" t="s">
        <v>9</v>
      </c>
      <c r="D95" s="46" t="s">
        <v>38</v>
      </c>
      <c r="E95" s="77"/>
      <c r="F95" s="100">
        <f>F96/(1-F73)</f>
        <v>5486.0634760240209</v>
      </c>
      <c r="G95" s="100">
        <f>G96/(1-G73)</f>
        <v>5876.7057502765638</v>
      </c>
      <c r="H95" s="100">
        <f t="shared" ref="H95:J95" si="20">H96/(1-H73)</f>
        <v>6298.7540412468725</v>
      </c>
      <c r="I95" s="100">
        <f t="shared" si="20"/>
        <v>6754.8896581590034</v>
      </c>
      <c r="J95" s="101">
        <f t="shared" si="20"/>
        <v>7248.0138235157838</v>
      </c>
    </row>
    <row r="96" spans="2:10" s="22" customFormat="1" ht="13.5" thickBot="1" x14ac:dyDescent="0.25">
      <c r="B96" s="35">
        <v>3</v>
      </c>
      <c r="C96" s="5" t="s">
        <v>0</v>
      </c>
      <c r="D96" s="48" t="s">
        <v>38</v>
      </c>
      <c r="E96" s="13"/>
      <c r="F96" s="98">
        <f>F80/(1-F74)</f>
        <v>5262.7806925498435</v>
      </c>
      <c r="G96" s="98">
        <f>G80/(1-G74)</f>
        <v>5639.286837965391</v>
      </c>
      <c r="H96" s="98">
        <f t="shared" ref="H96:J96" si="21">H80/(1-H74)</f>
        <v>6046.1740041928724</v>
      </c>
      <c r="I96" s="98">
        <f t="shared" si="21"/>
        <v>6486.0450497642751</v>
      </c>
      <c r="J96" s="99">
        <f t="shared" si="21"/>
        <v>6961.7172774869105</v>
      </c>
    </row>
    <row r="97" spans="2:10" s="22" customFormat="1" ht="13.5" thickBot="1" x14ac:dyDescent="0.25">
      <c r="B97" s="51"/>
      <c r="C97" s="6"/>
      <c r="D97" s="91"/>
      <c r="E97" s="92"/>
      <c r="F97" s="93"/>
      <c r="G97" s="93"/>
      <c r="H97" s="93"/>
      <c r="I97" s="93"/>
      <c r="J97" s="93"/>
    </row>
    <row r="98" spans="2:10" s="22" customFormat="1" ht="13.5" thickBot="1" x14ac:dyDescent="0.25">
      <c r="B98" s="154" t="s">
        <v>42</v>
      </c>
      <c r="C98" s="155"/>
      <c r="D98" s="155"/>
      <c r="E98" s="155"/>
      <c r="F98" s="155"/>
      <c r="G98" s="155"/>
      <c r="H98" s="155"/>
      <c r="I98" s="155"/>
      <c r="J98" s="156"/>
    </row>
    <row r="99" spans="2:10" s="22" customFormat="1" x14ac:dyDescent="0.2">
      <c r="B99" s="61" t="s">
        <v>1</v>
      </c>
      <c r="C99" s="65" t="s">
        <v>4</v>
      </c>
      <c r="D99" s="46"/>
      <c r="E99" s="68" t="s">
        <v>26</v>
      </c>
      <c r="F99" s="1" t="s">
        <v>14</v>
      </c>
      <c r="G99" s="1" t="s">
        <v>15</v>
      </c>
      <c r="H99" s="1" t="s">
        <v>16</v>
      </c>
      <c r="I99" s="1" t="s">
        <v>17</v>
      </c>
      <c r="J99" s="44" t="s">
        <v>18</v>
      </c>
    </row>
    <row r="100" spans="2:10" s="22" customFormat="1" x14ac:dyDescent="0.2">
      <c r="B100" s="63">
        <v>1</v>
      </c>
      <c r="C100" s="95" t="s">
        <v>8</v>
      </c>
      <c r="D100" s="46" t="s">
        <v>38</v>
      </c>
      <c r="E100" s="77"/>
      <c r="F100" s="100">
        <f>F85+F89+F94</f>
        <v>10304.765522075733</v>
      </c>
      <c r="G100" s="100">
        <f>G85+G89+G94</f>
        <v>10979.547474652318</v>
      </c>
      <c r="H100" s="100">
        <f t="shared" ref="H100:J100" si="22">H85+H89+H94</f>
        <v>11703.387013966727</v>
      </c>
      <c r="I100" s="100">
        <f t="shared" si="22"/>
        <v>12480.085415391666</v>
      </c>
      <c r="J100" s="100">
        <f t="shared" si="22"/>
        <v>13313.794390807281</v>
      </c>
    </row>
    <row r="101" spans="2:10" s="22" customFormat="1" x14ac:dyDescent="0.2">
      <c r="B101" s="63">
        <v>2</v>
      </c>
      <c r="C101" s="64" t="s">
        <v>9</v>
      </c>
      <c r="D101" s="46" t="s">
        <v>38</v>
      </c>
      <c r="E101" s="77"/>
      <c r="F101" s="100">
        <f>F90+F95</f>
        <v>8343.3239784737234</v>
      </c>
      <c r="G101" s="100">
        <f>G90+G95</f>
        <v>8920.9637744533029</v>
      </c>
      <c r="H101" s="100">
        <f t="shared" ref="H101:J101" si="23">H90+H95</f>
        <v>9542.3106617281719</v>
      </c>
      <c r="I101" s="100">
        <f t="shared" si="23"/>
        <v>10210.846750431447</v>
      </c>
      <c r="J101" s="100">
        <f t="shared" si="23"/>
        <v>10930.366764692255</v>
      </c>
    </row>
    <row r="102" spans="2:10" s="22" customFormat="1" ht="13.5" thickBot="1" x14ac:dyDescent="0.25">
      <c r="B102" s="35">
        <v>3</v>
      </c>
      <c r="C102" s="5" t="s">
        <v>0</v>
      </c>
      <c r="D102" s="48" t="s">
        <v>38</v>
      </c>
      <c r="E102" s="13"/>
      <c r="F102" s="98">
        <f>F96</f>
        <v>5262.7806925498435</v>
      </c>
      <c r="G102" s="98">
        <f>G96</f>
        <v>5639.286837965391</v>
      </c>
      <c r="H102" s="98">
        <f t="shared" ref="H102:J102" si="24">H96</f>
        <v>6046.1740041928724</v>
      </c>
      <c r="I102" s="98">
        <f t="shared" si="24"/>
        <v>6486.0450497642751</v>
      </c>
      <c r="J102" s="98">
        <f t="shared" si="24"/>
        <v>6961.7172774869105</v>
      </c>
    </row>
    <row r="103" spans="2:10" s="22" customFormat="1" ht="13.5" thickBot="1" x14ac:dyDescent="0.25">
      <c r="B103" s="51"/>
      <c r="C103" s="6"/>
      <c r="D103" s="91"/>
      <c r="E103" s="92"/>
      <c r="F103" s="93"/>
      <c r="G103" s="93"/>
      <c r="H103" s="93"/>
      <c r="I103" s="93"/>
      <c r="J103" s="93"/>
    </row>
    <row r="104" spans="2:10" s="22" customFormat="1" ht="13.5" thickBot="1" x14ac:dyDescent="0.25">
      <c r="B104" s="138" t="s">
        <v>43</v>
      </c>
      <c r="C104" s="139"/>
      <c r="D104" s="139"/>
      <c r="E104" s="139"/>
      <c r="F104" s="139"/>
      <c r="G104" s="139"/>
      <c r="H104" s="139"/>
      <c r="I104" s="139"/>
      <c r="J104" s="140"/>
    </row>
    <row r="105" spans="2:10" s="22" customFormat="1" x14ac:dyDescent="0.2">
      <c r="B105" s="94" t="s">
        <v>1</v>
      </c>
      <c r="C105" s="3" t="s">
        <v>4</v>
      </c>
      <c r="D105" s="4"/>
      <c r="E105" s="65" t="s">
        <v>26</v>
      </c>
      <c r="F105" s="1" t="s">
        <v>14</v>
      </c>
      <c r="G105" s="1" t="s">
        <v>15</v>
      </c>
      <c r="H105" s="1" t="s">
        <v>16</v>
      </c>
      <c r="I105" s="1" t="s">
        <v>17</v>
      </c>
      <c r="J105" s="1" t="s">
        <v>18</v>
      </c>
    </row>
    <row r="106" spans="2:10" s="22" customFormat="1" x14ac:dyDescent="0.2">
      <c r="B106" s="97">
        <v>1</v>
      </c>
      <c r="C106" s="102" t="s">
        <v>8</v>
      </c>
      <c r="D106" s="113" t="s">
        <v>48</v>
      </c>
      <c r="E106" s="104"/>
      <c r="F106" s="124">
        <f>F85/F100*F42</f>
        <v>101.64338318100712</v>
      </c>
      <c r="G106" s="124">
        <f>G85/G100*G42</f>
        <v>109.29752593039277</v>
      </c>
      <c r="H106" s="107">
        <f t="shared" ref="H106:J106" si="25">H85/H100*H42</f>
        <v>127.5355357343396</v>
      </c>
      <c r="I106" s="107">
        <f t="shared" si="25"/>
        <v>138.01548611526962</v>
      </c>
      <c r="J106" s="107">
        <f t="shared" si="25"/>
        <v>150.07110791351602</v>
      </c>
    </row>
    <row r="107" spans="2:10" s="22" customFormat="1" x14ac:dyDescent="0.2">
      <c r="B107" s="97">
        <v>2</v>
      </c>
      <c r="C107" s="103" t="s">
        <v>9</v>
      </c>
      <c r="D107" s="113" t="s">
        <v>48</v>
      </c>
      <c r="E107" s="103"/>
      <c r="F107" s="125">
        <f>F89/F100*F42</f>
        <v>177.76380970065924</v>
      </c>
      <c r="G107" s="125">
        <f>G89/G100*G42</f>
        <v>194.39357240540511</v>
      </c>
      <c r="H107" s="100">
        <f t="shared" ref="H107:J107" si="26">H89/H100*H42</f>
        <v>230.63728682572196</v>
      </c>
      <c r="I107" s="100">
        <f t="shared" si="26"/>
        <v>253.72931924903719</v>
      </c>
      <c r="J107" s="100">
        <f t="shared" si="26"/>
        <v>280.41547958134021</v>
      </c>
    </row>
    <row r="108" spans="2:10" s="22" customFormat="1" x14ac:dyDescent="0.2">
      <c r="B108" s="97">
        <v>3</v>
      </c>
      <c r="C108" s="103" t="s">
        <v>0</v>
      </c>
      <c r="D108" s="113" t="s">
        <v>48</v>
      </c>
      <c r="E108" s="103"/>
      <c r="F108" s="126">
        <f>F94/F100*F42</f>
        <v>341.31418641091807</v>
      </c>
      <c r="G108" s="126">
        <f>G94/G100*G42</f>
        <v>375.26182593559417</v>
      </c>
      <c r="H108" s="108">
        <f t="shared" ref="H108:J108" si="27">H94/H100*H42</f>
        <v>447.88104924160848</v>
      </c>
      <c r="I108" s="108">
        <f t="shared" si="27"/>
        <v>495.93021811508436</v>
      </c>
      <c r="J108" s="108">
        <f t="shared" si="27"/>
        <v>551.94472251864465</v>
      </c>
    </row>
    <row r="109" spans="2:10" s="72" customFormat="1" ht="13.5" thickBot="1" x14ac:dyDescent="0.25">
      <c r="B109" s="105"/>
      <c r="C109" s="106"/>
      <c r="D109" s="106"/>
      <c r="E109" s="106"/>
      <c r="F109" s="106"/>
      <c r="G109" s="106"/>
      <c r="H109" s="106"/>
      <c r="I109" s="106"/>
      <c r="J109" s="106"/>
    </row>
    <row r="110" spans="2:10" s="72" customFormat="1" ht="13.5" thickBot="1" x14ac:dyDescent="0.25">
      <c r="B110" s="138" t="s">
        <v>44</v>
      </c>
      <c r="C110" s="139"/>
      <c r="D110" s="139"/>
      <c r="E110" s="139"/>
      <c r="F110" s="139"/>
      <c r="G110" s="139"/>
      <c r="H110" s="139"/>
      <c r="I110" s="139"/>
      <c r="J110" s="140"/>
    </row>
    <row r="111" spans="2:10" s="72" customFormat="1" x14ac:dyDescent="0.2">
      <c r="B111" s="94" t="s">
        <v>1</v>
      </c>
      <c r="C111" s="3" t="s">
        <v>4</v>
      </c>
      <c r="D111" s="4"/>
      <c r="E111" s="65" t="s">
        <v>26</v>
      </c>
      <c r="F111" s="1" t="s">
        <v>14</v>
      </c>
      <c r="G111" s="1" t="s">
        <v>15</v>
      </c>
      <c r="H111" s="1" t="s">
        <v>16</v>
      </c>
      <c r="I111" s="1" t="s">
        <v>17</v>
      </c>
      <c r="J111" s="1" t="s">
        <v>18</v>
      </c>
    </row>
    <row r="112" spans="2:10" s="72" customFormat="1" x14ac:dyDescent="0.2">
      <c r="B112" s="97">
        <v>1</v>
      </c>
      <c r="C112" s="102" t="s">
        <v>8</v>
      </c>
      <c r="D112" s="113" t="s">
        <v>48</v>
      </c>
      <c r="E112" s="104"/>
      <c r="F112" s="18"/>
      <c r="G112" s="18"/>
      <c r="H112" s="18"/>
      <c r="I112" s="18"/>
      <c r="J112" s="18"/>
    </row>
    <row r="113" spans="2:10" s="72" customFormat="1" x14ac:dyDescent="0.2">
      <c r="B113" s="97">
        <v>2</v>
      </c>
      <c r="C113" s="103" t="s">
        <v>9</v>
      </c>
      <c r="D113" s="113" t="s">
        <v>48</v>
      </c>
      <c r="E113" s="103"/>
      <c r="F113" s="109">
        <f>F90/F101*F55</f>
        <v>515.67183489626382</v>
      </c>
      <c r="G113" s="109">
        <f>G90/G101*G55</f>
        <v>560.09472570636308</v>
      </c>
      <c r="H113" s="109">
        <f t="shared" ref="H113:J113" si="28">H90/H102*H55</f>
        <v>1055.810100876964</v>
      </c>
      <c r="I113" s="109">
        <f t="shared" si="28"/>
        <v>1154.8438971751991</v>
      </c>
      <c r="J113" s="109">
        <f t="shared" si="28"/>
        <v>1268.7969527685775</v>
      </c>
    </row>
    <row r="114" spans="2:10" s="72" customFormat="1" x14ac:dyDescent="0.2">
      <c r="B114" s="97">
        <v>3</v>
      </c>
      <c r="C114" s="103" t="s">
        <v>0</v>
      </c>
      <c r="D114" s="113" t="s">
        <v>48</v>
      </c>
      <c r="E114" s="103"/>
      <c r="F114" s="109">
        <f>F95/F101*F55</f>
        <v>990.1121779456937</v>
      </c>
      <c r="G114" s="109">
        <f>G95/G101*G55</f>
        <v>1081.2197484962805</v>
      </c>
      <c r="H114" s="109">
        <f t="shared" ref="H114:J114" si="29">H95/H101*H55</f>
        <v>1299.1104292185871</v>
      </c>
      <c r="I114" s="109">
        <f t="shared" si="29"/>
        <v>1433.8093352474029</v>
      </c>
      <c r="J114" s="109">
        <f t="shared" si="29"/>
        <v>1590.6234303051779</v>
      </c>
    </row>
    <row r="115" spans="2:10" s="72" customFormat="1" ht="13.5" thickBot="1" x14ac:dyDescent="0.25">
      <c r="B115" s="105"/>
      <c r="C115" s="106"/>
      <c r="D115" s="106"/>
      <c r="E115" s="106"/>
      <c r="F115" s="106"/>
      <c r="G115" s="106"/>
      <c r="H115" s="106"/>
      <c r="I115" s="106"/>
      <c r="J115" s="106"/>
    </row>
    <row r="116" spans="2:10" s="72" customFormat="1" ht="13.5" thickBot="1" x14ac:dyDescent="0.25">
      <c r="B116" s="138" t="s">
        <v>45</v>
      </c>
      <c r="C116" s="139"/>
      <c r="D116" s="139"/>
      <c r="E116" s="139"/>
      <c r="F116" s="139"/>
      <c r="G116" s="139"/>
      <c r="H116" s="139"/>
      <c r="I116" s="139"/>
      <c r="J116" s="140"/>
    </row>
    <row r="117" spans="2:10" s="72" customFormat="1" x14ac:dyDescent="0.2">
      <c r="B117" s="94" t="s">
        <v>1</v>
      </c>
      <c r="C117" s="3" t="s">
        <v>4</v>
      </c>
      <c r="D117" s="4"/>
      <c r="E117" s="65" t="s">
        <v>26</v>
      </c>
      <c r="F117" s="1" t="s">
        <v>14</v>
      </c>
      <c r="G117" s="1" t="s">
        <v>15</v>
      </c>
      <c r="H117" s="1" t="s">
        <v>16</v>
      </c>
      <c r="I117" s="1" t="s">
        <v>17</v>
      </c>
      <c r="J117" s="1" t="s">
        <v>18</v>
      </c>
    </row>
    <row r="118" spans="2:10" s="72" customFormat="1" x14ac:dyDescent="0.2">
      <c r="B118" s="97">
        <v>1</v>
      </c>
      <c r="C118" s="102" t="s">
        <v>8</v>
      </c>
      <c r="D118" s="113" t="s">
        <v>48</v>
      </c>
      <c r="E118" s="104"/>
      <c r="F118" s="18"/>
      <c r="G118" s="18"/>
      <c r="H118" s="18"/>
      <c r="I118" s="18"/>
      <c r="J118" s="18"/>
    </row>
    <row r="119" spans="2:10" s="72" customFormat="1" x14ac:dyDescent="0.2">
      <c r="B119" s="97">
        <v>2</v>
      </c>
      <c r="C119" s="103" t="s">
        <v>9</v>
      </c>
      <c r="D119" s="113" t="s">
        <v>48</v>
      </c>
      <c r="E119" s="103"/>
      <c r="F119" s="18"/>
      <c r="G119" s="18"/>
      <c r="H119" s="18"/>
      <c r="I119" s="18"/>
      <c r="J119" s="18"/>
    </row>
    <row r="120" spans="2:10" s="72" customFormat="1" x14ac:dyDescent="0.2">
      <c r="B120" s="97">
        <v>3</v>
      </c>
      <c r="C120" s="103" t="s">
        <v>0</v>
      </c>
      <c r="D120" s="113" t="s">
        <v>48</v>
      </c>
      <c r="E120" s="103"/>
      <c r="F120" s="110">
        <f>F68</f>
        <v>2853.7262978645526</v>
      </c>
      <c r="G120" s="110">
        <f>G68</f>
        <v>3093.7050208769301</v>
      </c>
      <c r="H120" s="110">
        <f t="shared" ref="H120:J120" si="30">H68</f>
        <v>3750.0236137406532</v>
      </c>
      <c r="I120" s="110">
        <f t="shared" si="30"/>
        <v>4129.7516404642492</v>
      </c>
      <c r="J120" s="110">
        <f t="shared" si="30"/>
        <v>4570.5885677269953</v>
      </c>
    </row>
    <row r="121" spans="2:10" s="72" customFormat="1" ht="13.5" thickBot="1" x14ac:dyDescent="0.25">
      <c r="B121" s="105"/>
      <c r="C121" s="106"/>
      <c r="D121" s="106"/>
      <c r="E121" s="106"/>
      <c r="F121" s="106"/>
      <c r="G121" s="106"/>
      <c r="H121" s="106"/>
      <c r="I121" s="106"/>
      <c r="J121" s="106"/>
    </row>
    <row r="122" spans="2:10" s="72" customFormat="1" ht="13.5" thickBot="1" x14ac:dyDescent="0.25">
      <c r="B122" s="138" t="s">
        <v>46</v>
      </c>
      <c r="C122" s="139"/>
      <c r="D122" s="139"/>
      <c r="E122" s="139"/>
      <c r="F122" s="139"/>
      <c r="G122" s="139"/>
      <c r="H122" s="139"/>
      <c r="I122" s="139"/>
      <c r="J122" s="140"/>
    </row>
    <row r="123" spans="2:10" s="72" customFormat="1" x14ac:dyDescent="0.2">
      <c r="B123" s="94" t="s">
        <v>1</v>
      </c>
      <c r="C123" s="3" t="s">
        <v>4</v>
      </c>
      <c r="D123" s="4"/>
      <c r="E123" s="65" t="s">
        <v>26</v>
      </c>
      <c r="F123" s="1" t="s">
        <v>14</v>
      </c>
      <c r="G123" s="1" t="s">
        <v>15</v>
      </c>
      <c r="H123" s="1" t="s">
        <v>16</v>
      </c>
      <c r="I123" s="1" t="s">
        <v>17</v>
      </c>
      <c r="J123" s="1" t="s">
        <v>18</v>
      </c>
    </row>
    <row r="124" spans="2:10" s="72" customFormat="1" x14ac:dyDescent="0.2">
      <c r="B124" s="97">
        <v>1</v>
      </c>
      <c r="C124" s="102" t="s">
        <v>8</v>
      </c>
      <c r="D124" s="113" t="s">
        <v>48</v>
      </c>
      <c r="E124" s="104"/>
      <c r="F124" s="112">
        <f>F106+F112+F118</f>
        <v>101.64338318100712</v>
      </c>
      <c r="G124" s="112">
        <f>G106+G112+G118</f>
        <v>109.29752593039277</v>
      </c>
      <c r="H124" s="112">
        <f t="shared" ref="H124:J124" si="31">H106+H112+H118</f>
        <v>127.5355357343396</v>
      </c>
      <c r="I124" s="112">
        <f t="shared" si="31"/>
        <v>138.01548611526962</v>
      </c>
      <c r="J124" s="112">
        <f t="shared" si="31"/>
        <v>150.07110791351602</v>
      </c>
    </row>
    <row r="125" spans="2:10" s="72" customFormat="1" x14ac:dyDescent="0.2">
      <c r="B125" s="97">
        <v>2</v>
      </c>
      <c r="C125" s="103" t="s">
        <v>9</v>
      </c>
      <c r="D125" s="113" t="s">
        <v>48</v>
      </c>
      <c r="E125" s="103"/>
      <c r="F125" s="112">
        <f>F107+F113+F119</f>
        <v>693.43564459692311</v>
      </c>
      <c r="G125" s="112">
        <f>G107+G113+G119</f>
        <v>754.48829811176824</v>
      </c>
      <c r="H125" s="112">
        <f t="shared" ref="H125:J125" si="32">H107+H113+H119</f>
        <v>1286.447387702686</v>
      </c>
      <c r="I125" s="112">
        <f t="shared" si="32"/>
        <v>1408.5732164242363</v>
      </c>
      <c r="J125" s="112">
        <f t="shared" si="32"/>
        <v>1549.2124323499177</v>
      </c>
    </row>
    <row r="126" spans="2:10" s="72" customFormat="1" x14ac:dyDescent="0.2">
      <c r="B126" s="97">
        <v>3</v>
      </c>
      <c r="C126" s="103" t="s">
        <v>0</v>
      </c>
      <c r="D126" s="113" t="s">
        <v>48</v>
      </c>
      <c r="E126" s="103"/>
      <c r="F126" s="112">
        <f>F114+F120+F108</f>
        <v>4185.152662221165</v>
      </c>
      <c r="G126" s="112">
        <f>G114+G120+G108</f>
        <v>4550.1865953088045</v>
      </c>
      <c r="H126" s="112">
        <f t="shared" ref="H126:J126" si="33">H114+H120</f>
        <v>5049.1340429592401</v>
      </c>
      <c r="I126" s="112">
        <f t="shared" si="33"/>
        <v>5563.5609757116526</v>
      </c>
      <c r="J126" s="112">
        <f t="shared" si="33"/>
        <v>6161.2119980321731</v>
      </c>
    </row>
    <row r="127" spans="2:10" s="72" customFormat="1" ht="13.5" thickBot="1" x14ac:dyDescent="0.25">
      <c r="B127" s="105"/>
      <c r="C127" s="106"/>
      <c r="D127" s="115"/>
      <c r="E127" s="106"/>
      <c r="F127" s="114"/>
      <c r="G127" s="114"/>
      <c r="H127" s="114"/>
      <c r="I127" s="114"/>
      <c r="J127" s="114"/>
    </row>
    <row r="128" spans="2:10" s="72" customFormat="1" ht="13.5" thickBot="1" x14ac:dyDescent="0.25">
      <c r="B128" s="138" t="s">
        <v>49</v>
      </c>
      <c r="C128" s="139"/>
      <c r="D128" s="139"/>
      <c r="E128" s="139"/>
      <c r="F128" s="139"/>
      <c r="G128" s="139"/>
      <c r="H128" s="139"/>
      <c r="I128" s="139"/>
      <c r="J128" s="140"/>
    </row>
    <row r="129" spans="2:12" s="72" customFormat="1" x14ac:dyDescent="0.2">
      <c r="B129" s="94" t="s">
        <v>1</v>
      </c>
      <c r="C129" s="3" t="s">
        <v>4</v>
      </c>
      <c r="D129" s="4"/>
      <c r="E129" s="65" t="s">
        <v>26</v>
      </c>
      <c r="F129" s="1" t="s">
        <v>14</v>
      </c>
      <c r="G129" s="1" t="s">
        <v>15</v>
      </c>
      <c r="H129" s="1" t="s">
        <v>16</v>
      </c>
      <c r="I129" s="1" t="s">
        <v>17</v>
      </c>
      <c r="J129" s="1" t="s">
        <v>18</v>
      </c>
    </row>
    <row r="130" spans="2:12" s="72" customFormat="1" x14ac:dyDescent="0.2">
      <c r="B130" s="63">
        <v>1</v>
      </c>
      <c r="C130" s="116" t="s">
        <v>50</v>
      </c>
      <c r="D130" s="117"/>
      <c r="E130" s="118"/>
      <c r="F130" s="121">
        <f t="shared" ref="F130:G132" si="34">(F124*10^7)/(F78*1000)/12</f>
        <v>51.845643040554513</v>
      </c>
      <c r="G130" s="129">
        <f t="shared" si="34"/>
        <v>53.213177853076097</v>
      </c>
      <c r="H130" s="121">
        <f t="shared" ref="H130:J130" si="35">(H124*10^7)/(H78*1000)/12</f>
        <v>59.255244014490302</v>
      </c>
      <c r="I130" s="121">
        <f t="shared" si="35"/>
        <v>61.181633257826654</v>
      </c>
      <c r="J130" s="121">
        <f t="shared" si="35"/>
        <v>63.459307147001915</v>
      </c>
    </row>
    <row r="131" spans="2:12" s="72" customFormat="1" x14ac:dyDescent="0.2">
      <c r="B131" s="63">
        <v>2</v>
      </c>
      <c r="C131" s="117" t="s">
        <v>51</v>
      </c>
      <c r="D131" s="117"/>
      <c r="E131" s="117"/>
      <c r="F131" s="121">
        <f t="shared" si="34"/>
        <v>210.82428379883856</v>
      </c>
      <c r="G131" s="121">
        <f t="shared" si="34"/>
        <v>215.22839327637416</v>
      </c>
      <c r="H131" s="121">
        <f t="shared" ref="H131:J131" si="36">(H125*10^7)/(H79*1000)/12</f>
        <v>344.32083923578949</v>
      </c>
      <c r="I131" s="121">
        <f t="shared" si="36"/>
        <v>353.72693961471418</v>
      </c>
      <c r="J131" s="121">
        <f t="shared" si="36"/>
        <v>365.01183530537986</v>
      </c>
    </row>
    <row r="132" spans="2:12" s="72" customFormat="1" ht="13.5" thickBot="1" x14ac:dyDescent="0.25">
      <c r="B132" s="35">
        <v>3</v>
      </c>
      <c r="C132" s="119" t="s">
        <v>52</v>
      </c>
      <c r="D132" s="120"/>
      <c r="E132" s="120"/>
      <c r="F132" s="121">
        <f t="shared" si="34"/>
        <v>695.37950255863154</v>
      </c>
      <c r="G132" s="121">
        <f t="shared" si="34"/>
        <v>705.18501983562339</v>
      </c>
      <c r="H132" s="121">
        <f t="shared" ref="H132:J132" si="37">(H126*10^7)/(H80*1000)/12</f>
        <v>729.46865967979363</v>
      </c>
      <c r="I132" s="121">
        <f t="shared" si="37"/>
        <v>748.88600147199907</v>
      </c>
      <c r="J132" s="121">
        <f t="shared" si="37"/>
        <v>772.26286643084359</v>
      </c>
    </row>
    <row r="133" spans="2:12" s="72" customFormat="1" x14ac:dyDescent="0.2">
      <c r="B133" s="105"/>
      <c r="C133" s="106"/>
      <c r="D133" s="115"/>
      <c r="E133" s="106"/>
      <c r="F133" s="114"/>
      <c r="G133" s="127">
        <f>G130/(24*30)</f>
        <v>7.3907191462605687E-2</v>
      </c>
      <c r="H133" s="114"/>
      <c r="I133" s="114"/>
      <c r="J133" s="114"/>
    </row>
    <row r="134" spans="2:12" s="72" customFormat="1" x14ac:dyDescent="0.2">
      <c r="B134" s="105"/>
      <c r="C134" s="106"/>
      <c r="D134" s="115"/>
      <c r="E134" s="106"/>
      <c r="F134" s="114"/>
      <c r="G134" s="127">
        <f>G131/(24*30)</f>
        <v>0.29892832399496411</v>
      </c>
      <c r="H134" s="114"/>
      <c r="I134" s="114"/>
      <c r="J134" s="114"/>
    </row>
    <row r="135" spans="2:12" s="72" customFormat="1" x14ac:dyDescent="0.2">
      <c r="B135" s="105"/>
      <c r="C135" s="106"/>
      <c r="D135" s="115"/>
      <c r="E135" s="106"/>
      <c r="F135" s="114"/>
      <c r="G135" s="127">
        <f>G132/(24*30)</f>
        <v>0.97942363866058801</v>
      </c>
      <c r="H135" s="114"/>
      <c r="I135" s="114"/>
      <c r="J135" s="114"/>
    </row>
    <row r="136" spans="2:12" s="72" customFormat="1" x14ac:dyDescent="0.2">
      <c r="B136" s="105"/>
      <c r="C136" s="106"/>
      <c r="D136" s="106"/>
      <c r="E136" s="106"/>
      <c r="F136" s="106"/>
      <c r="G136" s="127"/>
      <c r="H136" s="106"/>
      <c r="I136" s="106"/>
      <c r="J136" s="106"/>
    </row>
    <row r="137" spans="2:12" s="22" customFormat="1" x14ac:dyDescent="0.2">
      <c r="B137" s="144"/>
      <c r="C137" s="144"/>
      <c r="D137" s="144"/>
      <c r="E137" s="144"/>
      <c r="F137" s="144"/>
      <c r="G137" s="144"/>
      <c r="H137" s="144"/>
      <c r="I137" s="144"/>
      <c r="J137" s="144"/>
    </row>
    <row r="138" spans="2:12" s="22" customFormat="1" x14ac:dyDescent="0.2">
      <c r="B138" s="111"/>
      <c r="C138" s="122"/>
      <c r="D138" s="106"/>
      <c r="E138" s="122"/>
      <c r="F138" s="111"/>
      <c r="G138" s="111"/>
      <c r="H138" s="111"/>
      <c r="I138" s="111"/>
      <c r="J138" s="111"/>
    </row>
    <row r="139" spans="2:12" s="22" customFormat="1" x14ac:dyDescent="0.2">
      <c r="B139" s="105"/>
      <c r="C139" s="106"/>
      <c r="D139" s="106"/>
      <c r="E139" s="106"/>
      <c r="F139" s="123"/>
      <c r="G139" s="123"/>
      <c r="H139" s="123"/>
      <c r="I139" s="123"/>
      <c r="J139" s="123"/>
    </row>
    <row r="140" spans="2:12" s="22" customFormat="1" x14ac:dyDescent="0.2">
      <c r="B140"/>
      <c r="C140"/>
      <c r="D140"/>
      <c r="E140"/>
      <c r="F140"/>
      <c r="G140"/>
      <c r="H140"/>
      <c r="I140"/>
      <c r="J140"/>
    </row>
    <row r="141" spans="2:12" s="22" customFormat="1" x14ac:dyDescent="0.2">
      <c r="B141"/>
      <c r="C141"/>
      <c r="D141"/>
      <c r="E141"/>
      <c r="F141"/>
      <c r="G141"/>
      <c r="H141"/>
      <c r="I141"/>
      <c r="J141"/>
      <c r="L141" s="29">
        <f>SUM(F141,F154)</f>
        <v>0</v>
      </c>
    </row>
    <row r="142" spans="2:12" s="22" customFormat="1" x14ac:dyDescent="0.2">
      <c r="B142" s="38"/>
      <c r="F142" s="62"/>
      <c r="G142" s="62"/>
      <c r="H142" s="62"/>
      <c r="I142" s="62"/>
      <c r="J142" s="62"/>
    </row>
    <row r="143" spans="2:12" s="22" customFormat="1" x14ac:dyDescent="0.2">
      <c r="B143"/>
      <c r="C143"/>
      <c r="D143"/>
      <c r="E143"/>
      <c r="F143"/>
      <c r="G143"/>
      <c r="H143"/>
      <c r="I143"/>
      <c r="J143"/>
    </row>
    <row r="144" spans="2:12" s="22" customFormat="1" x14ac:dyDescent="0.2">
      <c r="B144"/>
      <c r="C144"/>
      <c r="D144"/>
      <c r="E144"/>
      <c r="F144"/>
      <c r="G144"/>
      <c r="H144"/>
      <c r="I144"/>
      <c r="J144"/>
    </row>
    <row r="145" spans="2:10" s="22" customFormat="1" x14ac:dyDescent="0.2">
      <c r="B145"/>
      <c r="C145"/>
      <c r="D145"/>
      <c r="E145"/>
      <c r="F145"/>
      <c r="G145"/>
      <c r="H145"/>
      <c r="I145"/>
      <c r="J145"/>
    </row>
    <row r="146" spans="2:10" s="22" customFormat="1" x14ac:dyDescent="0.2">
      <c r="B146"/>
      <c r="C146"/>
      <c r="D146"/>
      <c r="E146"/>
      <c r="F146"/>
      <c r="G146"/>
      <c r="H146"/>
      <c r="I146"/>
      <c r="J146"/>
    </row>
    <row r="147" spans="2:10" s="22" customFormat="1" x14ac:dyDescent="0.2">
      <c r="B147"/>
      <c r="C147"/>
      <c r="D147"/>
      <c r="E147"/>
      <c r="F147"/>
      <c r="G147"/>
      <c r="H147"/>
      <c r="I147"/>
      <c r="J147"/>
    </row>
    <row r="148" spans="2:10" s="22" customFormat="1" x14ac:dyDescent="0.2">
      <c r="B148"/>
      <c r="C148"/>
      <c r="D148"/>
      <c r="E148"/>
      <c r="F148"/>
      <c r="G148"/>
      <c r="H148"/>
      <c r="I148"/>
      <c r="J148"/>
    </row>
    <row r="149" spans="2:10" s="22" customFormat="1" x14ac:dyDescent="0.2">
      <c r="B149"/>
      <c r="C149"/>
      <c r="D149"/>
      <c r="E149"/>
      <c r="F149"/>
      <c r="G149"/>
      <c r="H149"/>
      <c r="I149"/>
      <c r="J149"/>
    </row>
    <row r="150" spans="2:10" s="22" customFormat="1" x14ac:dyDescent="0.2">
      <c r="B150"/>
      <c r="C150"/>
      <c r="D150"/>
      <c r="E150"/>
      <c r="F150"/>
      <c r="G150"/>
      <c r="H150"/>
      <c r="I150"/>
      <c r="J150"/>
    </row>
    <row r="151" spans="2:10" s="22" customFormat="1" x14ac:dyDescent="0.2">
      <c r="B151"/>
      <c r="C151"/>
      <c r="D151"/>
      <c r="E151"/>
      <c r="F151"/>
      <c r="G151"/>
      <c r="H151"/>
      <c r="I151"/>
      <c r="J151"/>
    </row>
    <row r="152" spans="2:10" s="22" customFormat="1" x14ac:dyDescent="0.2">
      <c r="B152"/>
      <c r="C152"/>
      <c r="D152"/>
      <c r="E152"/>
      <c r="F152"/>
      <c r="G152"/>
      <c r="H152"/>
      <c r="I152"/>
      <c r="J152"/>
    </row>
    <row r="153" spans="2:10" s="22" customFormat="1" x14ac:dyDescent="0.2">
      <c r="B153"/>
      <c r="C153"/>
      <c r="D153"/>
      <c r="E153"/>
      <c r="F153"/>
      <c r="G153"/>
      <c r="H153"/>
      <c r="I153"/>
      <c r="J153"/>
    </row>
    <row r="154" spans="2:10" s="22" customFormat="1" x14ac:dyDescent="0.2">
      <c r="B154"/>
      <c r="C154"/>
      <c r="D154"/>
      <c r="E154"/>
      <c r="F154"/>
      <c r="G154"/>
      <c r="H154"/>
      <c r="I154"/>
      <c r="J154"/>
    </row>
    <row r="155" spans="2:10" s="22" customFormat="1" x14ac:dyDescent="0.2">
      <c r="B155" s="38"/>
    </row>
    <row r="156" spans="2:10" s="22" customFormat="1" x14ac:dyDescent="0.2">
      <c r="B156"/>
      <c r="C156"/>
      <c r="D156"/>
      <c r="E156"/>
      <c r="F156"/>
      <c r="G156"/>
      <c r="H156"/>
      <c r="I156"/>
      <c r="J156"/>
    </row>
    <row r="157" spans="2:10" s="22" customFormat="1" x14ac:dyDescent="0.2">
      <c r="B157"/>
      <c r="C157"/>
      <c r="D157"/>
      <c r="E157"/>
      <c r="F157"/>
      <c r="G157"/>
      <c r="H157"/>
      <c r="I157"/>
      <c r="J157"/>
    </row>
    <row r="158" spans="2:10" s="22" customFormat="1" x14ac:dyDescent="0.2">
      <c r="B158"/>
      <c r="C158"/>
      <c r="D158"/>
      <c r="E158"/>
      <c r="F158"/>
      <c r="G158"/>
      <c r="H158"/>
      <c r="I158"/>
      <c r="J158"/>
    </row>
    <row r="159" spans="2:10" s="22" customFormat="1" x14ac:dyDescent="0.2">
      <c r="B159"/>
      <c r="C159"/>
      <c r="D159"/>
      <c r="E159"/>
      <c r="F159"/>
      <c r="G159"/>
      <c r="H159"/>
      <c r="I159"/>
      <c r="J159"/>
    </row>
    <row r="160" spans="2:10" s="22" customFormat="1" x14ac:dyDescent="0.2">
      <c r="B160"/>
      <c r="C160"/>
      <c r="D160"/>
      <c r="E160"/>
      <c r="F160"/>
      <c r="G160"/>
      <c r="H160"/>
      <c r="I160"/>
      <c r="J160"/>
    </row>
    <row r="161" spans="2:10" s="22" customFormat="1" x14ac:dyDescent="0.2">
      <c r="B161"/>
      <c r="C161"/>
      <c r="D161"/>
      <c r="E161"/>
      <c r="F161"/>
      <c r="G161"/>
      <c r="H161"/>
      <c r="I161"/>
      <c r="J161"/>
    </row>
    <row r="162" spans="2:10" s="22" customFormat="1" x14ac:dyDescent="0.2">
      <c r="B162"/>
      <c r="C162"/>
      <c r="D162"/>
      <c r="E162"/>
      <c r="F162"/>
      <c r="G162"/>
      <c r="H162"/>
      <c r="I162"/>
      <c r="J162"/>
    </row>
    <row r="163" spans="2:10" s="22" customFormat="1" x14ac:dyDescent="0.2">
      <c r="B163"/>
      <c r="C163"/>
      <c r="D163"/>
      <c r="E163"/>
      <c r="F163"/>
      <c r="G163"/>
      <c r="H163"/>
      <c r="I163"/>
      <c r="J163"/>
    </row>
    <row r="164" spans="2:10" s="22" customFormat="1" x14ac:dyDescent="0.2">
      <c r="B164"/>
      <c r="C164"/>
      <c r="D164"/>
      <c r="E164"/>
      <c r="F164"/>
      <c r="G164"/>
      <c r="H164"/>
      <c r="I164"/>
      <c r="J164"/>
    </row>
    <row r="165" spans="2:10" s="22" customFormat="1" x14ac:dyDescent="0.2">
      <c r="B165"/>
      <c r="C165"/>
      <c r="D165"/>
      <c r="E165"/>
      <c r="F165"/>
      <c r="G165"/>
      <c r="H165"/>
      <c r="I165"/>
      <c r="J165"/>
    </row>
    <row r="166" spans="2:10" s="22" customFormat="1" x14ac:dyDescent="0.2">
      <c r="B166"/>
      <c r="C166"/>
      <c r="D166"/>
      <c r="E166"/>
      <c r="F166"/>
      <c r="G166"/>
      <c r="H166"/>
      <c r="I166"/>
      <c r="J166"/>
    </row>
    <row r="167" spans="2:10" x14ac:dyDescent="0.2">
      <c r="B167"/>
    </row>
    <row r="169" spans="2:10" x14ac:dyDescent="0.2">
      <c r="B169"/>
    </row>
    <row r="170" spans="2:10" x14ac:dyDescent="0.2">
      <c r="B170"/>
    </row>
    <row r="171" spans="2:10" x14ac:dyDescent="0.2">
      <c r="B171"/>
    </row>
    <row r="172" spans="2:10" x14ac:dyDescent="0.2">
      <c r="B172"/>
    </row>
    <row r="173" spans="2:10" x14ac:dyDescent="0.2">
      <c r="B173"/>
    </row>
    <row r="179" spans="2:4" ht="27.75" customHeight="1" x14ac:dyDescent="0.2"/>
    <row r="181" spans="2:4" x14ac:dyDescent="0.2">
      <c r="D181" s="47"/>
    </row>
    <row r="182" spans="2:4" x14ac:dyDescent="0.2">
      <c r="B182"/>
    </row>
    <row r="183" spans="2:4" x14ac:dyDescent="0.2">
      <c r="B183"/>
    </row>
    <row r="184" spans="2:4" x14ac:dyDescent="0.2">
      <c r="B184"/>
    </row>
    <row r="185" spans="2:4" x14ac:dyDescent="0.2">
      <c r="B185"/>
    </row>
    <row r="186" spans="2:4" x14ac:dyDescent="0.2">
      <c r="B186"/>
    </row>
    <row r="187" spans="2:4" x14ac:dyDescent="0.2">
      <c r="B187"/>
    </row>
    <row r="188" spans="2:4" x14ac:dyDescent="0.2">
      <c r="B188"/>
    </row>
    <row r="189" spans="2:4" x14ac:dyDescent="0.2">
      <c r="B189"/>
    </row>
    <row r="191" spans="2:4" x14ac:dyDescent="0.2">
      <c r="B191"/>
    </row>
    <row r="192" spans="2:4" x14ac:dyDescent="0.2">
      <c r="B192"/>
    </row>
    <row r="193" spans="2:7" x14ac:dyDescent="0.2">
      <c r="B193"/>
    </row>
    <row r="194" spans="2:7" x14ac:dyDescent="0.2">
      <c r="B194"/>
    </row>
    <row r="195" spans="2:7" x14ac:dyDescent="0.2">
      <c r="B195"/>
    </row>
    <row r="196" spans="2:7" x14ac:dyDescent="0.2">
      <c r="B196"/>
    </row>
    <row r="197" spans="2:7" x14ac:dyDescent="0.2">
      <c r="B197"/>
    </row>
    <row r="198" spans="2:7" x14ac:dyDescent="0.2">
      <c r="B198"/>
    </row>
    <row r="199" spans="2:7" x14ac:dyDescent="0.2">
      <c r="B199"/>
    </row>
    <row r="200" spans="2:7" x14ac:dyDescent="0.2">
      <c r="B200"/>
    </row>
    <row r="202" spans="2:7" x14ac:dyDescent="0.2">
      <c r="B202" s="42"/>
      <c r="C202" s="7"/>
      <c r="D202" s="7"/>
      <c r="E202" s="7"/>
      <c r="F202" s="7"/>
      <c r="G202" s="7"/>
    </row>
    <row r="205" spans="2:7" x14ac:dyDescent="0.2">
      <c r="F205" s="16"/>
    </row>
  </sheetData>
  <mergeCells count="20">
    <mergeCell ref="B116:J116"/>
    <mergeCell ref="B122:J122"/>
    <mergeCell ref="B128:J128"/>
    <mergeCell ref="B18:J18"/>
    <mergeCell ref="B137:J137"/>
    <mergeCell ref="B76:J76"/>
    <mergeCell ref="B44:J44"/>
    <mergeCell ref="B57:J57"/>
    <mergeCell ref="B70:J70"/>
    <mergeCell ref="B83:J83"/>
    <mergeCell ref="B87:J87"/>
    <mergeCell ref="B92:J92"/>
    <mergeCell ref="B98:J98"/>
    <mergeCell ref="B104:J104"/>
    <mergeCell ref="B110:J110"/>
    <mergeCell ref="B2:J2"/>
    <mergeCell ref="B6:J6"/>
    <mergeCell ref="B10:J10"/>
    <mergeCell ref="B14:J14"/>
    <mergeCell ref="B31:J31"/>
  </mergeCells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6"/>
  <sheetViews>
    <sheetView showGridLines="0" zoomScale="98" workbookViewId="0">
      <selection activeCell="D6" sqref="D6"/>
    </sheetView>
  </sheetViews>
  <sheetFormatPr defaultRowHeight="12.75" x14ac:dyDescent="0.2"/>
  <cols>
    <col min="2" max="2" width="7" bestFit="1" customWidth="1"/>
    <col min="3" max="3" width="46.85546875" customWidth="1"/>
    <col min="4" max="5" width="11.28515625" bestFit="1" customWidth="1"/>
    <col min="6" max="8" width="11.28515625" hidden="1" customWidth="1"/>
  </cols>
  <sheetData>
    <row r="2" spans="2:8" ht="13.5" thickBot="1" x14ac:dyDescent="0.25"/>
    <row r="3" spans="2:8" ht="13.5" thickBot="1" x14ac:dyDescent="0.25">
      <c r="B3" s="157" t="s">
        <v>12</v>
      </c>
      <c r="C3" s="158"/>
      <c r="D3" s="158"/>
      <c r="E3" s="158"/>
      <c r="F3" s="158"/>
      <c r="G3" s="158"/>
      <c r="H3" s="159"/>
    </row>
    <row r="4" spans="2:8" x14ac:dyDescent="0.2">
      <c r="B4" s="2" t="s">
        <v>1</v>
      </c>
      <c r="C4" s="3" t="s">
        <v>4</v>
      </c>
      <c r="D4" s="1" t="s">
        <v>14</v>
      </c>
      <c r="E4" s="1" t="s">
        <v>15</v>
      </c>
      <c r="F4" s="1" t="s">
        <v>16</v>
      </c>
      <c r="G4" s="1" t="s">
        <v>17</v>
      </c>
      <c r="H4" s="44" t="s">
        <v>18</v>
      </c>
    </row>
    <row r="5" spans="2:8" x14ac:dyDescent="0.2">
      <c r="B5" s="43">
        <v>1</v>
      </c>
      <c r="C5" s="14" t="s">
        <v>13</v>
      </c>
      <c r="D5" s="15">
        <f>SP_Wheeling!F29</f>
        <v>4980.2316899990956</v>
      </c>
      <c r="E5" s="15">
        <f>SP_Wheeling!G29</f>
        <v>5414.0776132544725</v>
      </c>
      <c r="F5" s="15">
        <f>SP_Wheeling!H29</f>
        <v>6024.2650583277073</v>
      </c>
      <c r="G5" s="15">
        <f>SP_Wheeling!I29</f>
        <v>6684.9033710733311</v>
      </c>
      <c r="H5" s="45">
        <f>SP_Wheeling!J29</f>
        <v>7451.8569360647707</v>
      </c>
    </row>
    <row r="6" spans="2:8" ht="13.5" thickBot="1" x14ac:dyDescent="0.25">
      <c r="B6" s="34">
        <v>2</v>
      </c>
      <c r="C6" s="5" t="s">
        <v>27</v>
      </c>
      <c r="D6" s="49">
        <f>SP_Wheeling!F139</f>
        <v>0</v>
      </c>
      <c r="E6" s="49">
        <f>SP_Wheeling!G139</f>
        <v>0</v>
      </c>
      <c r="F6" s="49">
        <f>SP_Wheeling!H139</f>
        <v>0</v>
      </c>
      <c r="G6" s="49">
        <f>SP_Wheeling!I139</f>
        <v>0</v>
      </c>
      <c r="H6" s="50">
        <f>SP_Wheeling!J139</f>
        <v>0</v>
      </c>
    </row>
  </sheetData>
  <mergeCells count="1">
    <mergeCell ref="B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SP_Wheeling</vt:lpstr>
      <vt:lpstr>Presentation 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</dc:creator>
  <cp:lastModifiedBy>AAORAC</cp:lastModifiedBy>
  <dcterms:created xsi:type="dcterms:W3CDTF">2018-12-01T09:31:41Z</dcterms:created>
  <dcterms:modified xsi:type="dcterms:W3CDTF">2025-01-27T20:48:28Z</dcterms:modified>
</cp:coreProperties>
</file>